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0" yWindow="150" windowWidth="15195" windowHeight="8640" firstSheet="1" activeTab="3"/>
  </bookViews>
  <sheets>
    <sheet name="N0rJaXo" sheetId="6" state="hidden" r:id="rId1"/>
    <sheet name="1. Доходы бюджета (1.12)" sheetId="5" r:id="rId2"/>
    <sheet name="2. Расходы бюджета (1.12)" sheetId="7" r:id="rId3"/>
    <sheet name="3. Источники финансирования  " sheetId="9" r:id="rId4"/>
  </sheets>
  <definedNames>
    <definedName name="bar" localSheetId="3">#REF!</definedName>
    <definedName name="bar">#REF!</definedName>
    <definedName name="bar_gr" localSheetId="3">#REF!</definedName>
    <definedName name="bar_gr">#REF!</definedName>
    <definedName name="Boss_Dol">#REF!</definedName>
    <definedName name="Boss_FIO">#REF!</definedName>
    <definedName name="BUDGET_LEVEL" localSheetId="3">#REF!</definedName>
    <definedName name="BUDGET_LEVEL">#REF!</definedName>
    <definedName name="Buh_Dol">#REF!</definedName>
    <definedName name="Buh_FIO">#REF!</definedName>
    <definedName name="cbkexp" localSheetId="3">#REF!</definedName>
    <definedName name="cbkexp">#REF!</definedName>
    <definedName name="Chef_Dol">#REF!</definedName>
    <definedName name="Chef_FIO">#REF!</definedName>
    <definedName name="code" localSheetId="3">#REF!</definedName>
    <definedName name="code">#REF!</definedName>
    <definedName name="CORR_IN" localSheetId="3">#REF!</definedName>
    <definedName name="CORR_IN">#REF!</definedName>
    <definedName name="CORR_NAME" localSheetId="3">#REF!</definedName>
    <definedName name="CORR_NAME">#REF!</definedName>
    <definedName name="CORR_OUT" localSheetId="3">#REF!</definedName>
    <definedName name="CORR_OUT">#REF!</definedName>
    <definedName name="cREPORT_ADD_DATA" localSheetId="3">#REF!</definedName>
    <definedName name="cREPORT_ADD_DATA">#REF!</definedName>
    <definedName name="CurentGroup">#REF!</definedName>
    <definedName name="CurRow">#REF!</definedName>
    <definedName name="Data" localSheetId="3">#REF!</definedName>
    <definedName name="Data">#REF!</definedName>
    <definedName name="DataFields" localSheetId="3">#REF!</definedName>
    <definedName name="DataFields">#REF!</definedName>
    <definedName name="DB_NAME" localSheetId="3">#REF!</definedName>
    <definedName name="DB_NAME">#REF!</definedName>
    <definedName name="DBUSER_NAME" localSheetId="3">#REF!</definedName>
    <definedName name="DBUSER_NAME">#REF!</definedName>
    <definedName name="dDate1">#REF!</definedName>
    <definedName name="dDate2">#REF!</definedName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EndPred">#REF!</definedName>
    <definedName name="EndRow">#REF!</definedName>
    <definedName name="FIELDS_LIST" localSheetId="3">#REF!</definedName>
    <definedName name="FIELDS_LIST">#REF!</definedName>
    <definedName name="FIELDS_LIST_1" localSheetId="3">#REF!</definedName>
    <definedName name="FIELDS_LIST_1">#REF!</definedName>
    <definedName name="FIELDS_LIST_2" localSheetId="3">#REF!</definedName>
    <definedName name="FIELDS_LIST_2">#REF!</definedName>
    <definedName name="FIELDS_LIST_3" localSheetId="3">#REF!</definedName>
    <definedName name="FIELDS_LIST_3">#REF!</definedName>
    <definedName name="FIELDS_LIST_TYPE" localSheetId="3">#REF!</definedName>
    <definedName name="FIELDS_LIST_TYPE">#REF!</definedName>
    <definedName name="Footer">#REF!</definedName>
    <definedName name="gr" localSheetId="3">#REF!</definedName>
    <definedName name="gr">#REF!</definedName>
    <definedName name="GroupOrder">#REF!</definedName>
    <definedName name="IsUp_bar" localSheetId="3">#REF!</definedName>
    <definedName name="IsUp_bar">#REF!</definedName>
    <definedName name="IsUp_bar_gr" localSheetId="3">#REF!</definedName>
    <definedName name="IsUp_bar_gr">#REF!</definedName>
    <definedName name="IsUp_cbkexp" localSheetId="3">#REF!</definedName>
    <definedName name="IsUp_cbkexp">#REF!</definedName>
    <definedName name="IsUp_code" localSheetId="3">#REF!</definedName>
    <definedName name="IsUp_code">#REF!</definedName>
    <definedName name="IsUp_gr" localSheetId="3">#REF!</definedName>
    <definedName name="IsUp_gr">#REF!</definedName>
    <definedName name="IsUp_link" localSheetId="3">#REF!</definedName>
    <definedName name="IsUp_link">#REF!</definedName>
    <definedName name="IsUp_name" localSheetId="3">#REF!</definedName>
    <definedName name="IsUp_name">#REF!</definedName>
    <definedName name="IsUp_razdel" localSheetId="3">#REF!</definedName>
    <definedName name="IsUp_razdel">#REF!</definedName>
    <definedName name="IsUp_sourcetype">#REF!</definedName>
    <definedName name="IsUp_summa_1_1" localSheetId="3">#REF!</definedName>
    <definedName name="IsUp_summa_1_1">#REF!</definedName>
    <definedName name="IsUp_summa_1_10">#REF!</definedName>
    <definedName name="IsUp_summa_1_11">#REF!</definedName>
    <definedName name="IsUp_summa_1_12">#REF!</definedName>
    <definedName name="IsUp_summa_1_13">#REF!</definedName>
    <definedName name="IsUp_summa_1_14">#REF!</definedName>
    <definedName name="IsUp_summa_1_15">#REF!</definedName>
    <definedName name="IsUp_summa_1_16">#REF!</definedName>
    <definedName name="IsUp_summa_1_2" localSheetId="3">#REF!</definedName>
    <definedName name="IsUp_summa_1_2">#REF!</definedName>
    <definedName name="IsUp_summa_1_3" localSheetId="3">#REF!</definedName>
    <definedName name="IsUp_summa_1_3">#REF!</definedName>
    <definedName name="IsUp_summa_1_4" localSheetId="3">#REF!</definedName>
    <definedName name="IsUp_summa_1_4">#REF!</definedName>
    <definedName name="IsUp_summa_1_5" localSheetId="3">#REF!</definedName>
    <definedName name="IsUp_summa_1_5">#REF!</definedName>
    <definedName name="IsUp_summa_1_6" localSheetId="3">#REF!</definedName>
    <definedName name="IsUp_summa_1_6">#REF!</definedName>
    <definedName name="IsUp_summa_1_7">#REF!</definedName>
    <definedName name="IsUp_summa_1_8">#REF!</definedName>
    <definedName name="IsUp_summa_1_9">#REF!</definedName>
    <definedName name="IsUp_summa_2_1" localSheetId="3">#REF!</definedName>
    <definedName name="IsUp_summa_2_1">#REF!</definedName>
    <definedName name="IsUp_summa_2_10">#REF!</definedName>
    <definedName name="IsUp_summa_2_11">#REF!</definedName>
    <definedName name="IsUp_summa_2_12">#REF!</definedName>
    <definedName name="IsUp_summa_2_13">#REF!</definedName>
    <definedName name="IsUp_summa_2_14">#REF!</definedName>
    <definedName name="IsUp_summa_2_15">#REF!</definedName>
    <definedName name="IsUp_summa_2_16">#REF!</definedName>
    <definedName name="IsUp_summa_2_2" localSheetId="3">#REF!</definedName>
    <definedName name="IsUp_summa_2_2">#REF!</definedName>
    <definedName name="IsUp_summa_2_3" localSheetId="3">#REF!</definedName>
    <definedName name="IsUp_summa_2_3">#REF!</definedName>
    <definedName name="IsUp_summa_2_4" localSheetId="3">#REF!</definedName>
    <definedName name="IsUp_summa_2_4">#REF!</definedName>
    <definedName name="IsUp_summa_2_5" localSheetId="3">#REF!</definedName>
    <definedName name="IsUp_summa_2_5">#REF!</definedName>
    <definedName name="IsUp_summa_2_6" localSheetId="3">#REF!</definedName>
    <definedName name="IsUp_summa_2_6">#REF!</definedName>
    <definedName name="IsUp_summa_2_7" localSheetId="3">#REF!</definedName>
    <definedName name="IsUp_summa_2_7">#REF!</definedName>
    <definedName name="IsUp_summa_2_8" localSheetId="3">#REF!</definedName>
    <definedName name="IsUp_summa_2_8">#REF!</definedName>
    <definedName name="IsUp_summa_2_9">#REF!</definedName>
    <definedName name="IsUp_summa_3_1" localSheetId="3">#REF!</definedName>
    <definedName name="IsUp_summa_3_1">#REF!</definedName>
    <definedName name="IsUp_summa_3_10">#REF!</definedName>
    <definedName name="IsUp_summa_3_11">#REF!</definedName>
    <definedName name="IsUp_summa_3_12">#REF!</definedName>
    <definedName name="IsUp_summa_3_13">#REF!</definedName>
    <definedName name="IsUp_summa_3_14">#REF!</definedName>
    <definedName name="IsUp_summa_3_15">#REF!</definedName>
    <definedName name="IsUp_summa_3_16">#REF!</definedName>
    <definedName name="IsUp_summa_3_2" localSheetId="3">#REF!</definedName>
    <definedName name="IsUp_summa_3_2">#REF!</definedName>
    <definedName name="IsUp_summa_3_3" localSheetId="3">#REF!</definedName>
    <definedName name="IsUp_summa_3_3">#REF!</definedName>
    <definedName name="IsUp_summa_3_4" localSheetId="3">#REF!</definedName>
    <definedName name="IsUp_summa_3_4">#REF!</definedName>
    <definedName name="IsUp_summa_3_5" localSheetId="3">#REF!</definedName>
    <definedName name="IsUp_summa_3_5">#REF!</definedName>
    <definedName name="IsUp_summa_3_6" localSheetId="3">#REF!</definedName>
    <definedName name="IsUp_summa_3_6">#REF!</definedName>
    <definedName name="IsUp_summa_3_7">#REF!</definedName>
    <definedName name="IsUp_summa_3_8">#REF!</definedName>
    <definedName name="IsUp_summa_3_9">#REF!</definedName>
    <definedName name="LINK" localSheetId="2">'2. Расходы бюджета (1.12)'!#REF!</definedName>
    <definedName name="LINK" localSheetId="3">'3. Источники финансирования  '!#REF!</definedName>
    <definedName name="link">#REF!</definedName>
    <definedName name="name" localSheetId="3">#REF!</definedName>
    <definedName name="name">#REF!</definedName>
    <definedName name="NastrFields" localSheetId="3">#REF!</definedName>
    <definedName name="NastrFields">#REF!</definedName>
    <definedName name="nCheck1">#REF!</definedName>
    <definedName name="nCheck2">#REF!</definedName>
    <definedName name="nCheck3">#REF!</definedName>
    <definedName name="nCheck4">#REF!</definedName>
    <definedName name="nCheck5">#REF!</definedName>
    <definedName name="nCheck6">#REF!</definedName>
    <definedName name="nCheck7">#REF!</definedName>
    <definedName name="nCheck8">#REF!</definedName>
    <definedName name="OBJ_CODE" localSheetId="3">#REF!</definedName>
    <definedName name="OBJ_CODE">#REF!</definedName>
    <definedName name="OFK_CODE" localSheetId="3">#REF!</definedName>
    <definedName name="OFK_CODE">#REF!</definedName>
    <definedName name="PrevGroupName">#REF!</definedName>
    <definedName name="PrevGroupValue">#REF!</definedName>
    <definedName name="PRINT_BUDGET_NAME" localSheetId="3">#REF!</definedName>
    <definedName name="PRINT_BUDGET_NAME">#REF!</definedName>
    <definedName name="PRINT_CORR_NAME" localSheetId="3">#REF!</definedName>
    <definedName name="PRINT_CORR_NAME">#REF!</definedName>
    <definedName name="Rash_Date">#REF!</definedName>
    <definedName name="razdel" localSheetId="3">#REF!</definedName>
    <definedName name="razdel">#REF!</definedName>
    <definedName name="RAZDEL_COUNT" localSheetId="3">#REF!</definedName>
    <definedName name="RAZDEL_COUNT">#REF!</definedName>
    <definedName name="REPORT_ADD_DATA" localSheetId="3">#REF!</definedName>
    <definedName name="REPORT_ADD_DATA">#REF!</definedName>
    <definedName name="SAVE_PROC_1" localSheetId="3">#REF!</definedName>
    <definedName name="SAVE_PROC_1">#REF!</definedName>
    <definedName name="SAVE_PROC_2" localSheetId="3">#REF!</definedName>
    <definedName name="SAVE_PROC_2">#REF!</definedName>
    <definedName name="SAVE_PROC_3" localSheetId="3">#REF!</definedName>
    <definedName name="SAVE_PROC_3">#REF!</definedName>
    <definedName name="sourcetype">#REF!</definedName>
    <definedName name="SRV_NAME" localSheetId="3">#REF!</definedName>
    <definedName name="SRV_NAME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summa_1_1" localSheetId="3">#REF!</definedName>
    <definedName name="summa_1_1">#REF!</definedName>
    <definedName name="summa_1_10">#REF!</definedName>
    <definedName name="summa_1_11">#REF!</definedName>
    <definedName name="summa_1_12">#REF!</definedName>
    <definedName name="summa_1_13">#REF!</definedName>
    <definedName name="summa_1_14">#REF!</definedName>
    <definedName name="summa_1_15">#REF!</definedName>
    <definedName name="summa_1_16">#REF!</definedName>
    <definedName name="summa_1_2" localSheetId="3">#REF!</definedName>
    <definedName name="summa_1_2">#REF!</definedName>
    <definedName name="summa_1_3" localSheetId="3">#REF!</definedName>
    <definedName name="summa_1_3">#REF!</definedName>
    <definedName name="summa_1_4" localSheetId="3">#REF!</definedName>
    <definedName name="summa_1_4">#REF!</definedName>
    <definedName name="summa_1_5" localSheetId="3">#REF!</definedName>
    <definedName name="summa_1_5">#REF!</definedName>
    <definedName name="summa_1_6" localSheetId="3">#REF!</definedName>
    <definedName name="summa_1_6">#REF!</definedName>
    <definedName name="summa_1_7">#REF!</definedName>
    <definedName name="summa_1_8">#REF!</definedName>
    <definedName name="summa_1_9">#REF!</definedName>
    <definedName name="summa_2_1" localSheetId="3">#REF!</definedName>
    <definedName name="summa_2_1">#REF!</definedName>
    <definedName name="summa_2_10">#REF!</definedName>
    <definedName name="summa_2_11">#REF!</definedName>
    <definedName name="summa_2_12">#REF!</definedName>
    <definedName name="summa_2_13">#REF!</definedName>
    <definedName name="summa_2_14">#REF!</definedName>
    <definedName name="summa_2_15">#REF!</definedName>
    <definedName name="summa_2_16">#REF!</definedName>
    <definedName name="summa_2_2" localSheetId="3">#REF!</definedName>
    <definedName name="summa_2_2">#REF!</definedName>
    <definedName name="summa_2_3" localSheetId="3">#REF!</definedName>
    <definedName name="summa_2_3">#REF!</definedName>
    <definedName name="summa_2_4" localSheetId="3">#REF!</definedName>
    <definedName name="summa_2_4">#REF!</definedName>
    <definedName name="summa_2_5" localSheetId="3">#REF!</definedName>
    <definedName name="summa_2_5">#REF!</definedName>
    <definedName name="summa_2_6" localSheetId="3">#REF!</definedName>
    <definedName name="summa_2_6">#REF!</definedName>
    <definedName name="summa_2_7" localSheetId="3">#REF!</definedName>
    <definedName name="summa_2_7">#REF!</definedName>
    <definedName name="summa_2_8" localSheetId="3">#REF!</definedName>
    <definedName name="summa_2_8">#REF!</definedName>
    <definedName name="summa_2_9">#REF!</definedName>
    <definedName name="summa_3_1" localSheetId="3">#REF!</definedName>
    <definedName name="summa_3_1">#REF!</definedName>
    <definedName name="summa_3_10">#REF!</definedName>
    <definedName name="summa_3_11">#REF!</definedName>
    <definedName name="summa_3_12">#REF!</definedName>
    <definedName name="summa_3_13">#REF!</definedName>
    <definedName name="summa_3_14">#REF!</definedName>
    <definedName name="summa_3_15">#REF!</definedName>
    <definedName name="summa_3_16">#REF!</definedName>
    <definedName name="summa_3_2" localSheetId="3">#REF!</definedName>
    <definedName name="summa_3_2">#REF!</definedName>
    <definedName name="summa_3_3" localSheetId="3">#REF!</definedName>
    <definedName name="summa_3_3">#REF!</definedName>
    <definedName name="summa_3_4" localSheetId="3">#REF!</definedName>
    <definedName name="summa_3_4">#REF!</definedName>
    <definedName name="summa_3_5" localSheetId="3">#REF!</definedName>
    <definedName name="summa_3_5">#REF!</definedName>
    <definedName name="summa_3_6" localSheetId="3">#REF!</definedName>
    <definedName name="summa_3_6">#REF!</definedName>
    <definedName name="summa_3_7">#REF!</definedName>
    <definedName name="summa_3_8">#REF!</definedName>
    <definedName name="summa_3_9">#REF!</definedName>
    <definedName name="TERR_NAME" localSheetId="3">#REF!</definedName>
    <definedName name="TERR_NAME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</definedNames>
  <calcPr calcId="152511"/>
</workbook>
</file>

<file path=xl/calcChain.xml><?xml version="1.0" encoding="utf-8"?>
<calcChain xmlns="http://schemas.openxmlformats.org/spreadsheetml/2006/main">
  <c r="F18" i="7" l="1"/>
  <c r="J18" i="7" s="1"/>
  <c r="F190" i="7"/>
  <c r="I190" i="7" s="1"/>
  <c r="F16" i="7"/>
  <c r="F19" i="7"/>
  <c r="F20" i="7"/>
  <c r="F23" i="7"/>
  <c r="D136" i="7"/>
  <c r="F136" i="7"/>
  <c r="F137" i="7"/>
  <c r="F106" i="7"/>
  <c r="F105" i="7" s="1"/>
  <c r="F64" i="7"/>
  <c r="F63" i="7"/>
  <c r="F27" i="7"/>
  <c r="J27" i="7" s="1"/>
  <c r="F15" i="7"/>
  <c r="F13" i="7"/>
  <c r="F10" i="7"/>
  <c r="J10" i="7"/>
  <c r="F9" i="7"/>
  <c r="E88" i="5"/>
  <c r="E58" i="5"/>
  <c r="E59" i="5"/>
  <c r="E43" i="5"/>
  <c r="H43" i="5"/>
  <c r="E39" i="5"/>
  <c r="E19" i="5"/>
  <c r="E21" i="5" s="1"/>
  <c r="E72" i="5"/>
  <c r="H72" i="5" s="1"/>
  <c r="E70" i="5"/>
  <c r="E54" i="5"/>
  <c r="E41" i="5"/>
  <c r="F50" i="7"/>
  <c r="G50" i="7"/>
  <c r="H50" i="7"/>
  <c r="D50" i="7"/>
  <c r="F25" i="7"/>
  <c r="G25" i="7"/>
  <c r="H25" i="7"/>
  <c r="D25" i="7"/>
  <c r="I19" i="7"/>
  <c r="J64" i="7"/>
  <c r="J15" i="7"/>
  <c r="K9" i="7"/>
  <c r="K8" i="7" s="1"/>
  <c r="E86" i="5"/>
  <c r="H86" i="5"/>
  <c r="E55" i="5"/>
  <c r="D106" i="7"/>
  <c r="F29" i="7"/>
  <c r="G29" i="7"/>
  <c r="H29" i="7"/>
  <c r="I29" i="7"/>
  <c r="D29" i="7"/>
  <c r="J30" i="7"/>
  <c r="J29" i="7" s="1"/>
  <c r="E30" i="7"/>
  <c r="K30" i="7" s="1"/>
  <c r="K29" i="7" s="1"/>
  <c r="D23" i="7"/>
  <c r="J23" i="7"/>
  <c r="D20" i="7"/>
  <c r="D19" i="7"/>
  <c r="D148" i="7"/>
  <c r="D147" i="7" s="1"/>
  <c r="D190" i="7"/>
  <c r="D191" i="7" s="1"/>
  <c r="D201" i="7" s="1"/>
  <c r="D88" i="5"/>
  <c r="D43" i="5"/>
  <c r="J33" i="7"/>
  <c r="J32" i="7"/>
  <c r="F32" i="7"/>
  <c r="G32" i="7"/>
  <c r="H32" i="7"/>
  <c r="I32" i="7"/>
  <c r="E33" i="7"/>
  <c r="E32" i="7"/>
  <c r="K33" i="7"/>
  <c r="K32" i="7"/>
  <c r="D32" i="7"/>
  <c r="E104" i="7"/>
  <c r="E103" i="7" s="1"/>
  <c r="E102" i="7"/>
  <c r="E23" i="7"/>
  <c r="K23" i="7"/>
  <c r="E18" i="7"/>
  <c r="J16" i="7"/>
  <c r="I58" i="5"/>
  <c r="I59" i="5"/>
  <c r="H54" i="5"/>
  <c r="H55" i="5"/>
  <c r="I47" i="5"/>
  <c r="I48" i="5"/>
  <c r="J104" i="7"/>
  <c r="J103" i="7"/>
  <c r="J102" i="7" s="1"/>
  <c r="J75" i="7"/>
  <c r="E28" i="7"/>
  <c r="I167" i="7"/>
  <c r="I140" i="7"/>
  <c r="I26" i="7"/>
  <c r="N15" i="9"/>
  <c r="O15" i="9"/>
  <c r="P15" i="9"/>
  <c r="Q15" i="9"/>
  <c r="J45" i="7"/>
  <c r="J44" i="7" s="1"/>
  <c r="J13" i="7"/>
  <c r="F103" i="7"/>
  <c r="F102" i="7"/>
  <c r="I76" i="7"/>
  <c r="I77" i="7"/>
  <c r="I80" i="7"/>
  <c r="I82" i="7"/>
  <c r="I84" i="7"/>
  <c r="I85" i="7"/>
  <c r="I87" i="7"/>
  <c r="I88" i="7"/>
  <c r="I91" i="7"/>
  <c r="I94" i="7"/>
  <c r="I96" i="7"/>
  <c r="I98" i="7"/>
  <c r="I99" i="7"/>
  <c r="I100" i="7"/>
  <c r="D44" i="7"/>
  <c r="H88" i="5"/>
  <c r="H47" i="5"/>
  <c r="H48" i="5" s="1"/>
  <c r="I39" i="5"/>
  <c r="I28" i="7"/>
  <c r="I16" i="7"/>
  <c r="H20" i="5"/>
  <c r="I33" i="5"/>
  <c r="J146" i="7"/>
  <c r="E146" i="7"/>
  <c r="K146" i="7" s="1"/>
  <c r="G144" i="7"/>
  <c r="D144" i="7"/>
  <c r="D161" i="7" s="1"/>
  <c r="F147" i="7"/>
  <c r="G147" i="7"/>
  <c r="H147" i="7"/>
  <c r="F21" i="5"/>
  <c r="G133" i="7"/>
  <c r="G135" i="7"/>
  <c r="G185" i="7"/>
  <c r="G187" i="7"/>
  <c r="G182" i="7"/>
  <c r="G164" i="7"/>
  <c r="G184" i="7" s="1"/>
  <c r="G21" i="5"/>
  <c r="G18" i="5" s="1"/>
  <c r="D21" i="5"/>
  <c r="F182" i="7"/>
  <c r="H182" i="7"/>
  <c r="I183" i="7"/>
  <c r="I182" i="7" s="1"/>
  <c r="J183" i="7"/>
  <c r="J182" i="7"/>
  <c r="E183" i="7"/>
  <c r="K183" i="7" s="1"/>
  <c r="K182" i="7"/>
  <c r="D103" i="7"/>
  <c r="D102" i="7"/>
  <c r="E166" i="7"/>
  <c r="K166" i="7"/>
  <c r="E87" i="5"/>
  <c r="I134" i="7"/>
  <c r="I133" i="7"/>
  <c r="I135" i="7"/>
  <c r="I165" i="7"/>
  <c r="F185" i="7"/>
  <c r="F187" i="7" s="1"/>
  <c r="I166" i="7"/>
  <c r="I186" i="7"/>
  <c r="I185" i="7" s="1"/>
  <c r="I187" i="7"/>
  <c r="F38" i="5"/>
  <c r="G38" i="5"/>
  <c r="D38" i="5"/>
  <c r="E61" i="5"/>
  <c r="F61" i="5"/>
  <c r="G61" i="5"/>
  <c r="D61" i="5"/>
  <c r="F59" i="5"/>
  <c r="G59" i="5"/>
  <c r="D59" i="5"/>
  <c r="I60" i="5"/>
  <c r="I61" i="5"/>
  <c r="H60" i="5"/>
  <c r="H61" i="5"/>
  <c r="I67" i="7"/>
  <c r="H164" i="7"/>
  <c r="H184" i="7" s="1"/>
  <c r="D164" i="7"/>
  <c r="J166" i="7"/>
  <c r="G24" i="7"/>
  <c r="G12" i="7" s="1"/>
  <c r="G34" i="7" s="1"/>
  <c r="H24" i="7"/>
  <c r="H12" i="7" s="1"/>
  <c r="H34" i="7" s="1"/>
  <c r="H144" i="7"/>
  <c r="G143" i="7"/>
  <c r="H143" i="7" s="1"/>
  <c r="H142" i="7" s="1"/>
  <c r="F202" i="7"/>
  <c r="F208" i="7" s="1"/>
  <c r="F209" i="7" s="1"/>
  <c r="F73" i="7"/>
  <c r="F78" i="7" s="1"/>
  <c r="F56" i="7"/>
  <c r="I45" i="7"/>
  <c r="I44" i="7"/>
  <c r="I42" i="7"/>
  <c r="I43" i="7" s="1"/>
  <c r="F44" i="7"/>
  <c r="F41" i="7"/>
  <c r="F43" i="7"/>
  <c r="F35" i="7"/>
  <c r="F37" i="7"/>
  <c r="E143" i="7"/>
  <c r="E142" i="7"/>
  <c r="E134" i="7"/>
  <c r="E133" i="7"/>
  <c r="J165" i="7"/>
  <c r="D142" i="7"/>
  <c r="J134" i="7"/>
  <c r="J133" i="7"/>
  <c r="J135" i="7" s="1"/>
  <c r="H133" i="7"/>
  <c r="H135" i="7"/>
  <c r="F133" i="7"/>
  <c r="F135" i="7" s="1"/>
  <c r="D133" i="7"/>
  <c r="D135" i="7"/>
  <c r="E73" i="5"/>
  <c r="I4" i="5"/>
  <c r="F97" i="7"/>
  <c r="G119" i="7"/>
  <c r="H119" i="7"/>
  <c r="J96" i="7"/>
  <c r="J95" i="7" s="1"/>
  <c r="E47" i="7"/>
  <c r="K47" i="7" s="1"/>
  <c r="E22" i="7"/>
  <c r="K22" i="7" s="1"/>
  <c r="E21" i="7"/>
  <c r="K21" i="7"/>
  <c r="D4" i="9"/>
  <c r="E13" i="9"/>
  <c r="F13" i="9"/>
  <c r="G13" i="9"/>
  <c r="H13" i="9"/>
  <c r="I13" i="9"/>
  <c r="J13" i="9"/>
  <c r="K13" i="9"/>
  <c r="N14" i="9"/>
  <c r="N13" i="9"/>
  <c r="N12" i="9" s="1"/>
  <c r="N9" i="9" s="1"/>
  <c r="O14" i="9"/>
  <c r="O13" i="9"/>
  <c r="O12" i="9" s="1"/>
  <c r="O9" i="9"/>
  <c r="P14" i="9"/>
  <c r="P13" i="9" s="1"/>
  <c r="P12" i="9" s="1"/>
  <c r="P9" i="9" s="1"/>
  <c r="Q14" i="9"/>
  <c r="Q13" i="9" s="1"/>
  <c r="Q12" i="9" s="1"/>
  <c r="Q9" i="9" s="1"/>
  <c r="E15" i="9"/>
  <c r="F15" i="9"/>
  <c r="F12" i="9" s="1"/>
  <c r="F9" i="9" s="1"/>
  <c r="G15" i="9"/>
  <c r="G12" i="9"/>
  <c r="G9" i="9" s="1"/>
  <c r="H15" i="9"/>
  <c r="H12" i="9" s="1"/>
  <c r="H9" i="9" s="1"/>
  <c r="I15" i="9"/>
  <c r="J15" i="9"/>
  <c r="J12" i="9" s="1"/>
  <c r="J9" i="9" s="1"/>
  <c r="K15" i="9"/>
  <c r="K12" i="9"/>
  <c r="K9" i="9" s="1"/>
  <c r="D2" i="7"/>
  <c r="D8" i="7"/>
  <c r="D11" i="7"/>
  <c r="G8" i="7"/>
  <c r="G11" i="7" s="1"/>
  <c r="H8" i="7"/>
  <c r="H11" i="7"/>
  <c r="E9" i="7"/>
  <c r="E10" i="7"/>
  <c r="K10" i="7" s="1"/>
  <c r="K11" i="7"/>
  <c r="D14" i="7"/>
  <c r="E14" i="7" s="1"/>
  <c r="K14" i="7"/>
  <c r="I14" i="7"/>
  <c r="E15" i="7"/>
  <c r="E16" i="7"/>
  <c r="E17" i="7"/>
  <c r="K17" i="7" s="1"/>
  <c r="I17" i="7"/>
  <c r="J17" i="7"/>
  <c r="E20" i="7"/>
  <c r="K20" i="7" s="1"/>
  <c r="I21" i="7"/>
  <c r="J21" i="7"/>
  <c r="I22" i="7"/>
  <c r="J22" i="7"/>
  <c r="D35" i="7"/>
  <c r="G35" i="7"/>
  <c r="H35" i="7"/>
  <c r="E36" i="7"/>
  <c r="K36" i="7"/>
  <c r="K37" i="7" s="1"/>
  <c r="I36" i="7"/>
  <c r="I35" i="7"/>
  <c r="J36" i="7"/>
  <c r="J37" i="7"/>
  <c r="D37" i="7"/>
  <c r="G37" i="7"/>
  <c r="H37" i="7"/>
  <c r="D38" i="7"/>
  <c r="D40" i="7" s="1"/>
  <c r="E38" i="7"/>
  <c r="E40" i="7"/>
  <c r="F38" i="7"/>
  <c r="F40" i="7" s="1"/>
  <c r="G38" i="7"/>
  <c r="G40" i="7" s="1"/>
  <c r="H38" i="7"/>
  <c r="H40" i="7" s="1"/>
  <c r="E39" i="7"/>
  <c r="K39" i="7"/>
  <c r="K38" i="7" s="1"/>
  <c r="K40" i="7" s="1"/>
  <c r="I39" i="7"/>
  <c r="I38" i="7" s="1"/>
  <c r="I40" i="7" s="1"/>
  <c r="J39" i="7"/>
  <c r="J38" i="7"/>
  <c r="J40" i="7" s="1"/>
  <c r="G41" i="7"/>
  <c r="H41" i="7"/>
  <c r="G43" i="7"/>
  <c r="H43" i="7"/>
  <c r="G44" i="7"/>
  <c r="H44" i="7"/>
  <c r="D46" i="7"/>
  <c r="G46" i="7"/>
  <c r="H46" i="7"/>
  <c r="H60" i="7" s="1"/>
  <c r="E48" i="7"/>
  <c r="K48" i="7"/>
  <c r="I48" i="7"/>
  <c r="J48" i="7"/>
  <c r="E49" i="7"/>
  <c r="K49" i="7"/>
  <c r="I49" i="7"/>
  <c r="J49" i="7"/>
  <c r="E52" i="7"/>
  <c r="E50" i="7" s="1"/>
  <c r="I52" i="7"/>
  <c r="I50" i="7" s="1"/>
  <c r="J52" i="7"/>
  <c r="J50" i="7" s="1"/>
  <c r="J60" i="7" s="1"/>
  <c r="E53" i="7"/>
  <c r="K53" i="7"/>
  <c r="I53" i="7"/>
  <c r="J53" i="7"/>
  <c r="E54" i="7"/>
  <c r="K54" i="7"/>
  <c r="I54" i="7"/>
  <c r="J54" i="7"/>
  <c r="I55" i="7"/>
  <c r="J55" i="7"/>
  <c r="K55" i="7"/>
  <c r="G56" i="7"/>
  <c r="H56" i="7"/>
  <c r="D57" i="7"/>
  <c r="D56" i="7" s="1"/>
  <c r="I57" i="7"/>
  <c r="I56" i="7" s="1"/>
  <c r="D58" i="7"/>
  <c r="F58" i="7"/>
  <c r="G58" i="7"/>
  <c r="H58" i="7"/>
  <c r="E59" i="7"/>
  <c r="K59" i="7"/>
  <c r="K58" i="7" s="1"/>
  <c r="I59" i="7"/>
  <c r="I58" i="7"/>
  <c r="J59" i="7"/>
  <c r="J58" i="7" s="1"/>
  <c r="D62" i="7"/>
  <c r="G62" i="7"/>
  <c r="H62" i="7"/>
  <c r="E63" i="7"/>
  <c r="K63" i="7" s="1"/>
  <c r="E64" i="7"/>
  <c r="E65" i="7"/>
  <c r="I65" i="7"/>
  <c r="J65" i="7"/>
  <c r="E66" i="7"/>
  <c r="K66" i="7" s="1"/>
  <c r="I66" i="7"/>
  <c r="J66" i="7"/>
  <c r="E67" i="7"/>
  <c r="K67" i="7" s="1"/>
  <c r="D68" i="7"/>
  <c r="D72" i="7"/>
  <c r="G68" i="7"/>
  <c r="G72" i="7" s="1"/>
  <c r="H68" i="7"/>
  <c r="H72" i="7"/>
  <c r="D69" i="7"/>
  <c r="F69" i="7"/>
  <c r="F71" i="7"/>
  <c r="G69" i="7"/>
  <c r="H69" i="7"/>
  <c r="E70" i="7"/>
  <c r="K70" i="7"/>
  <c r="K71" i="7" s="1"/>
  <c r="I70" i="7"/>
  <c r="I69" i="7" s="1"/>
  <c r="J70" i="7"/>
  <c r="J71" i="7"/>
  <c r="D71" i="7"/>
  <c r="G71" i="7"/>
  <c r="H71" i="7"/>
  <c r="G73" i="7"/>
  <c r="G78" i="7" s="1"/>
  <c r="G92" i="7" s="1"/>
  <c r="H73" i="7"/>
  <c r="H78" i="7" s="1"/>
  <c r="H92" i="7" s="1"/>
  <c r="E74" i="7"/>
  <c r="K74" i="7"/>
  <c r="I74" i="7"/>
  <c r="J74" i="7"/>
  <c r="J73" i="7" s="1"/>
  <c r="J78" i="7" s="1"/>
  <c r="I75" i="7"/>
  <c r="I73" i="7"/>
  <c r="E76" i="7"/>
  <c r="E77" i="7"/>
  <c r="K77" i="7" s="1"/>
  <c r="J77" i="7"/>
  <c r="D79" i="7"/>
  <c r="F79" i="7"/>
  <c r="G79" i="7"/>
  <c r="G83" i="7"/>
  <c r="H79" i="7"/>
  <c r="E80" i="7"/>
  <c r="E79" i="7" s="1"/>
  <c r="J80" i="7"/>
  <c r="J79" i="7" s="1"/>
  <c r="F81" i="7"/>
  <c r="I81" i="7"/>
  <c r="G81" i="7"/>
  <c r="H81" i="7"/>
  <c r="H83" i="7"/>
  <c r="D82" i="7"/>
  <c r="E84" i="7"/>
  <c r="K84" i="7"/>
  <c r="J84" i="7"/>
  <c r="E85" i="7"/>
  <c r="K85" i="7" s="1"/>
  <c r="J85" i="7"/>
  <c r="D86" i="7"/>
  <c r="F86" i="7"/>
  <c r="I86" i="7" s="1"/>
  <c r="G86" i="7"/>
  <c r="H86" i="7"/>
  <c r="E87" i="7"/>
  <c r="J87" i="7"/>
  <c r="J86" i="7"/>
  <c r="E88" i="7"/>
  <c r="E86" i="7"/>
  <c r="J88" i="7"/>
  <c r="D89" i="7"/>
  <c r="F89" i="7"/>
  <c r="G89" i="7"/>
  <c r="H89" i="7"/>
  <c r="E91" i="7"/>
  <c r="K91" i="7"/>
  <c r="J91" i="7"/>
  <c r="D93" i="7"/>
  <c r="E93" i="7" s="1"/>
  <c r="F93" i="7"/>
  <c r="G93" i="7"/>
  <c r="G101" i="7"/>
  <c r="H93" i="7"/>
  <c r="H101" i="7"/>
  <c r="E94" i="7"/>
  <c r="K94" i="7"/>
  <c r="K93" i="7" s="1"/>
  <c r="J94" i="7"/>
  <c r="J93" i="7" s="1"/>
  <c r="J101" i="7" s="1"/>
  <c r="K101" i="7" s="1"/>
  <c r="D95" i="7"/>
  <c r="E95" i="7" s="1"/>
  <c r="F95" i="7"/>
  <c r="F101" i="7" s="1"/>
  <c r="G95" i="7"/>
  <c r="H95" i="7"/>
  <c r="E96" i="7"/>
  <c r="K96" i="7" s="1"/>
  <c r="K95" i="7"/>
  <c r="D97" i="7"/>
  <c r="D101" i="7"/>
  <c r="E101" i="7" s="1"/>
  <c r="G97" i="7"/>
  <c r="I97" i="7" s="1"/>
  <c r="H97" i="7"/>
  <c r="E98" i="7"/>
  <c r="K98" i="7" s="1"/>
  <c r="J98" i="7"/>
  <c r="E99" i="7"/>
  <c r="E97" i="7"/>
  <c r="J99" i="7"/>
  <c r="J97" i="7" s="1"/>
  <c r="G105" i="7"/>
  <c r="G104" i="7" s="1"/>
  <c r="I104" i="7" s="1"/>
  <c r="I103" i="7" s="1"/>
  <c r="I102" i="7" s="1"/>
  <c r="H105" i="7"/>
  <c r="H104" i="7" s="1"/>
  <c r="H103" i="7" s="1"/>
  <c r="H102" i="7" s="1"/>
  <c r="E107" i="7"/>
  <c r="K107" i="7" s="1"/>
  <c r="I107" i="7"/>
  <c r="J107" i="7"/>
  <c r="D108" i="7"/>
  <c r="J108" i="7" s="1"/>
  <c r="I108" i="7"/>
  <c r="E109" i="7"/>
  <c r="K109" i="7"/>
  <c r="I109" i="7"/>
  <c r="J109" i="7"/>
  <c r="D110" i="7"/>
  <c r="J110" i="7"/>
  <c r="I110" i="7"/>
  <c r="E111" i="7"/>
  <c r="K111" i="7" s="1"/>
  <c r="I111" i="7"/>
  <c r="J111" i="7"/>
  <c r="E112" i="7"/>
  <c r="K112" i="7" s="1"/>
  <c r="I112" i="7"/>
  <c r="J112" i="7"/>
  <c r="E113" i="7"/>
  <c r="K113" i="7"/>
  <c r="I113" i="7"/>
  <c r="J113" i="7"/>
  <c r="D114" i="7"/>
  <c r="F114" i="7"/>
  <c r="G114" i="7"/>
  <c r="H114" i="7"/>
  <c r="E115" i="7"/>
  <c r="E114" i="7"/>
  <c r="I115" i="7"/>
  <c r="I114" i="7"/>
  <c r="J115" i="7"/>
  <c r="J114" i="7"/>
  <c r="D116" i="7"/>
  <c r="F116" i="7"/>
  <c r="G116" i="7"/>
  <c r="H116" i="7"/>
  <c r="E117" i="7"/>
  <c r="K117" i="7"/>
  <c r="K116" i="7" s="1"/>
  <c r="I117" i="7"/>
  <c r="J117" i="7"/>
  <c r="E118" i="7"/>
  <c r="K118" i="7" s="1"/>
  <c r="I118" i="7"/>
  <c r="J118" i="7"/>
  <c r="J116" i="7"/>
  <c r="D121" i="7"/>
  <c r="F121" i="7"/>
  <c r="G121" i="7"/>
  <c r="H121" i="7"/>
  <c r="E122" i="7"/>
  <c r="E121" i="7"/>
  <c r="I122" i="7"/>
  <c r="J122" i="7"/>
  <c r="E123" i="7"/>
  <c r="K123" i="7"/>
  <c r="I123" i="7"/>
  <c r="J123" i="7"/>
  <c r="E124" i="7"/>
  <c r="K124" i="7"/>
  <c r="I124" i="7"/>
  <c r="J124" i="7"/>
  <c r="E125" i="7"/>
  <c r="K125" i="7"/>
  <c r="I125" i="7"/>
  <c r="J125" i="7"/>
  <c r="D126" i="7"/>
  <c r="F126" i="7"/>
  <c r="G126" i="7"/>
  <c r="G132" i="7"/>
  <c r="H126" i="7"/>
  <c r="H132" i="7" s="1"/>
  <c r="E127" i="7"/>
  <c r="K127" i="7" s="1"/>
  <c r="E128" i="7"/>
  <c r="K128" i="7" s="1"/>
  <c r="E129" i="7"/>
  <c r="K129" i="7"/>
  <c r="D130" i="7"/>
  <c r="E130" i="7"/>
  <c r="K130" i="7" s="1"/>
  <c r="F130" i="7"/>
  <c r="I127" i="7"/>
  <c r="J127" i="7"/>
  <c r="I128" i="7"/>
  <c r="I129" i="7"/>
  <c r="I126" i="7" s="1"/>
  <c r="I132" i="7" s="1"/>
  <c r="J128" i="7"/>
  <c r="J129" i="7"/>
  <c r="J126" i="7"/>
  <c r="E131" i="7"/>
  <c r="K131" i="7" s="1"/>
  <c r="I131" i="7"/>
  <c r="J131" i="7"/>
  <c r="G136" i="7"/>
  <c r="H136" i="7"/>
  <c r="H161" i="7" s="1"/>
  <c r="E138" i="7"/>
  <c r="K138" i="7" s="1"/>
  <c r="I138" i="7"/>
  <c r="J138" i="7"/>
  <c r="E139" i="7"/>
  <c r="K139" i="7" s="1"/>
  <c r="I139" i="7"/>
  <c r="J139" i="7"/>
  <c r="E141" i="7"/>
  <c r="K141" i="7" s="1"/>
  <c r="I141" i="7"/>
  <c r="J141" i="7"/>
  <c r="I148" i="7"/>
  <c r="I147" i="7" s="1"/>
  <c r="E149" i="7"/>
  <c r="K149" i="7"/>
  <c r="I149" i="7"/>
  <c r="J149" i="7"/>
  <c r="F150" i="7"/>
  <c r="G150" i="7"/>
  <c r="H150" i="7"/>
  <c r="E151" i="7"/>
  <c r="I151" i="7"/>
  <c r="I150" i="7"/>
  <c r="J151" i="7"/>
  <c r="D152" i="7"/>
  <c r="D150" i="7" s="1"/>
  <c r="F152" i="7"/>
  <c r="G152" i="7"/>
  <c r="H152" i="7"/>
  <c r="E153" i="7"/>
  <c r="K153" i="7"/>
  <c r="I153" i="7"/>
  <c r="J153" i="7"/>
  <c r="J152" i="7" s="1"/>
  <c r="E154" i="7"/>
  <c r="K154" i="7"/>
  <c r="I154" i="7"/>
  <c r="J154" i="7"/>
  <c r="E155" i="7"/>
  <c r="K155" i="7"/>
  <c r="I155" i="7"/>
  <c r="J155" i="7"/>
  <c r="E156" i="7"/>
  <c r="K156" i="7"/>
  <c r="I156" i="7"/>
  <c r="J156" i="7"/>
  <c r="E157" i="7"/>
  <c r="K157" i="7"/>
  <c r="I157" i="7"/>
  <c r="J157" i="7"/>
  <c r="E158" i="7"/>
  <c r="K158" i="7"/>
  <c r="I158" i="7"/>
  <c r="J158" i="7"/>
  <c r="D159" i="7"/>
  <c r="F159" i="7"/>
  <c r="G159" i="7"/>
  <c r="H159" i="7"/>
  <c r="E160" i="7"/>
  <c r="K160" i="7"/>
  <c r="K159" i="7" s="1"/>
  <c r="I160" i="7"/>
  <c r="I159" i="7"/>
  <c r="J160" i="7"/>
  <c r="J159" i="7" s="1"/>
  <c r="D163" i="7"/>
  <c r="F163" i="7"/>
  <c r="G163" i="7"/>
  <c r="H163" i="7"/>
  <c r="K163" i="7"/>
  <c r="I163" i="7"/>
  <c r="J163" i="7"/>
  <c r="E167" i="7"/>
  <c r="E168" i="7"/>
  <c r="K168" i="7"/>
  <c r="I168" i="7"/>
  <c r="J168" i="7"/>
  <c r="E169" i="7"/>
  <c r="K169" i="7"/>
  <c r="I169" i="7"/>
  <c r="J169" i="7"/>
  <c r="E170" i="7"/>
  <c r="K170" i="7"/>
  <c r="I170" i="7"/>
  <c r="J170" i="7"/>
  <c r="I171" i="7"/>
  <c r="J171" i="7"/>
  <c r="K171" i="7"/>
  <c r="E172" i="7"/>
  <c r="K172" i="7" s="1"/>
  <c r="I172" i="7"/>
  <c r="J172" i="7"/>
  <c r="E173" i="7"/>
  <c r="K173" i="7" s="1"/>
  <c r="I173" i="7"/>
  <c r="J173" i="7"/>
  <c r="E174" i="7"/>
  <c r="K174" i="7" s="1"/>
  <c r="I174" i="7"/>
  <c r="J174" i="7"/>
  <c r="E175" i="7"/>
  <c r="K175" i="7" s="1"/>
  <c r="I175" i="7"/>
  <c r="J175" i="7"/>
  <c r="E176" i="7"/>
  <c r="K176" i="7" s="1"/>
  <c r="I176" i="7"/>
  <c r="J176" i="7"/>
  <c r="E177" i="7"/>
  <c r="K177" i="7" s="1"/>
  <c r="I177" i="7"/>
  <c r="J177" i="7"/>
  <c r="D178" i="7"/>
  <c r="G178" i="7"/>
  <c r="H178" i="7"/>
  <c r="E179" i="7"/>
  <c r="K179" i="7"/>
  <c r="K178" i="7" s="1"/>
  <c r="I179" i="7"/>
  <c r="I178" i="7" s="1"/>
  <c r="J179" i="7"/>
  <c r="J178" i="7"/>
  <c r="D180" i="7"/>
  <c r="F180" i="7"/>
  <c r="G180" i="7"/>
  <c r="H180" i="7"/>
  <c r="E181" i="7"/>
  <c r="E180" i="7" s="1"/>
  <c r="I181" i="7"/>
  <c r="I180" i="7" s="1"/>
  <c r="J181" i="7"/>
  <c r="J180" i="7" s="1"/>
  <c r="D182" i="7"/>
  <c r="D184" i="7"/>
  <c r="H185" i="7"/>
  <c r="H187" i="7" s="1"/>
  <c r="D185" i="7"/>
  <c r="D187" i="7" s="1"/>
  <c r="J187" i="7" s="1"/>
  <c r="G189" i="7"/>
  <c r="H189" i="7"/>
  <c r="G191" i="7"/>
  <c r="G201" i="7" s="1"/>
  <c r="H191" i="7"/>
  <c r="H201" i="7" s="1"/>
  <c r="D192" i="7"/>
  <c r="F192" i="7"/>
  <c r="G192" i="7"/>
  <c r="H192" i="7"/>
  <c r="E193" i="7"/>
  <c r="K193" i="7"/>
  <c r="K192" i="7" s="1"/>
  <c r="I193" i="7"/>
  <c r="I194" i="7"/>
  <c r="J193" i="7"/>
  <c r="D194" i="7"/>
  <c r="F194" i="7"/>
  <c r="G194" i="7"/>
  <c r="H194" i="7"/>
  <c r="D195" i="7"/>
  <c r="F195" i="7"/>
  <c r="G195" i="7"/>
  <c r="H195" i="7"/>
  <c r="E196" i="7"/>
  <c r="K196" i="7"/>
  <c r="K195" i="7"/>
  <c r="I196" i="7"/>
  <c r="I195" i="7" s="1"/>
  <c r="J196" i="7"/>
  <c r="J195" i="7"/>
  <c r="D197" i="7"/>
  <c r="F197" i="7"/>
  <c r="G197" i="7"/>
  <c r="H197" i="7"/>
  <c r="E198" i="7"/>
  <c r="E197" i="7" s="1"/>
  <c r="I198" i="7"/>
  <c r="I197" i="7"/>
  <c r="J198" i="7"/>
  <c r="J197" i="7" s="1"/>
  <c r="D199" i="7"/>
  <c r="F199" i="7"/>
  <c r="G199" i="7"/>
  <c r="H199" i="7"/>
  <c r="E200" i="7"/>
  <c r="I200" i="7"/>
  <c r="I199" i="7" s="1"/>
  <c r="I208" i="7"/>
  <c r="I209" i="7" s="1"/>
  <c r="J200" i="7"/>
  <c r="J199" i="7" s="1"/>
  <c r="D202" i="7"/>
  <c r="G202" i="7"/>
  <c r="H202" i="7"/>
  <c r="H208" i="7" s="1"/>
  <c r="H209" i="7" s="1"/>
  <c r="E203" i="7"/>
  <c r="K203" i="7"/>
  <c r="K202" i="7" s="1"/>
  <c r="I203" i="7"/>
  <c r="I202" i="7" s="1"/>
  <c r="J203" i="7"/>
  <c r="J202" i="7" s="1"/>
  <c r="D204" i="7"/>
  <c r="F204" i="7"/>
  <c r="G204" i="7"/>
  <c r="H204" i="7"/>
  <c r="E205" i="7"/>
  <c r="E204" i="7" s="1"/>
  <c r="I205" i="7"/>
  <c r="I204" i="7" s="1"/>
  <c r="J205" i="7"/>
  <c r="J204" i="7" s="1"/>
  <c r="D206" i="7"/>
  <c r="F206" i="7"/>
  <c r="G206" i="7"/>
  <c r="H206" i="7"/>
  <c r="E207" i="7"/>
  <c r="E206" i="7" s="1"/>
  <c r="I207" i="7"/>
  <c r="I206" i="7" s="1"/>
  <c r="J207" i="7"/>
  <c r="J206" i="7" s="1"/>
  <c r="H22" i="5"/>
  <c r="I22" i="5"/>
  <c r="H23" i="5"/>
  <c r="I23" i="5"/>
  <c r="H24" i="5"/>
  <c r="I24" i="5"/>
  <c r="H25" i="5"/>
  <c r="I25" i="5"/>
  <c r="D26" i="5"/>
  <c r="E26" i="5"/>
  <c r="F26" i="5"/>
  <c r="G26" i="5"/>
  <c r="H27" i="5"/>
  <c r="I27" i="5"/>
  <c r="H28" i="5"/>
  <c r="I28" i="5"/>
  <c r="H29" i="5"/>
  <c r="I29" i="5"/>
  <c r="H30" i="5"/>
  <c r="I30" i="5"/>
  <c r="D32" i="5"/>
  <c r="E32" i="5"/>
  <c r="F32" i="5"/>
  <c r="G32" i="5"/>
  <c r="H34" i="5"/>
  <c r="I34" i="5"/>
  <c r="H35" i="5"/>
  <c r="I35" i="5"/>
  <c r="H36" i="5"/>
  <c r="I36" i="5"/>
  <c r="H37" i="5"/>
  <c r="I37" i="5"/>
  <c r="H40" i="5"/>
  <c r="I40" i="5"/>
  <c r="H42" i="5"/>
  <c r="I42" i="5"/>
  <c r="H44" i="5"/>
  <c r="I44" i="5"/>
  <c r="H45" i="5"/>
  <c r="I45" i="5"/>
  <c r="F48" i="5"/>
  <c r="G48" i="5"/>
  <c r="H49" i="5"/>
  <c r="I49" i="5"/>
  <c r="H50" i="5"/>
  <c r="I50" i="5"/>
  <c r="I51" i="5" s="1"/>
  <c r="D51" i="5"/>
  <c r="E51" i="5"/>
  <c r="F51" i="5"/>
  <c r="G51" i="5"/>
  <c r="H52" i="5"/>
  <c r="I52" i="5"/>
  <c r="H53" i="5"/>
  <c r="I53" i="5"/>
  <c r="D55" i="5"/>
  <c r="F55" i="5"/>
  <c r="G55" i="5"/>
  <c r="H56" i="5"/>
  <c r="H57" i="5" s="1"/>
  <c r="I56" i="5"/>
  <c r="I57" i="5" s="1"/>
  <c r="D57" i="5"/>
  <c r="E57" i="5"/>
  <c r="F57" i="5"/>
  <c r="G57" i="5"/>
  <c r="H63" i="5"/>
  <c r="I63" i="5"/>
  <c r="I65" i="5"/>
  <c r="H64" i="5"/>
  <c r="I64" i="5"/>
  <c r="D65" i="5"/>
  <c r="E65" i="5"/>
  <c r="F65" i="5"/>
  <c r="G65" i="5"/>
  <c r="D67" i="5"/>
  <c r="E67" i="5"/>
  <c r="F67" i="5"/>
  <c r="G67" i="5"/>
  <c r="H67" i="5"/>
  <c r="I67" i="5"/>
  <c r="H68" i="5"/>
  <c r="H69" i="5"/>
  <c r="I68" i="5"/>
  <c r="I69" i="5"/>
  <c r="D69" i="5"/>
  <c r="E69" i="5"/>
  <c r="F69" i="5"/>
  <c r="G69" i="5"/>
  <c r="D73" i="5"/>
  <c r="H73" i="5"/>
  <c r="H74" i="5"/>
  <c r="I74" i="5"/>
  <c r="I73" i="5" s="1"/>
  <c r="D75" i="5"/>
  <c r="E75" i="5"/>
  <c r="H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I87" i="5"/>
  <c r="H87" i="5"/>
  <c r="F89" i="5"/>
  <c r="G89" i="5"/>
  <c r="G16" i="5" s="1"/>
  <c r="J89" i="5"/>
  <c r="H90" i="5"/>
  <c r="H91" i="5" s="1"/>
  <c r="I90" i="5"/>
  <c r="I91" i="5" s="1"/>
  <c r="D91" i="5"/>
  <c r="E91" i="5"/>
  <c r="F91" i="5"/>
  <c r="G91" i="5"/>
  <c r="K80" i="7"/>
  <c r="K79" i="7" s="1"/>
  <c r="D48" i="5"/>
  <c r="I152" i="7"/>
  <c r="E186" i="7"/>
  <c r="K186" i="7" s="1"/>
  <c r="K185" i="7" s="1"/>
  <c r="J186" i="7"/>
  <c r="J185" i="7"/>
  <c r="J47" i="7"/>
  <c r="J46" i="7" s="1"/>
  <c r="I12" i="9"/>
  <c r="I9" i="9" s="1"/>
  <c r="E12" i="9"/>
  <c r="E9" i="9" s="1"/>
  <c r="K87" i="7"/>
  <c r="K89" i="7" s="1"/>
  <c r="E35" i="7"/>
  <c r="E13" i="7"/>
  <c r="K13" i="7"/>
  <c r="J76" i="7"/>
  <c r="E42" i="7"/>
  <c r="D43" i="7"/>
  <c r="E165" i="7"/>
  <c r="E164" i="7" s="1"/>
  <c r="E163" i="7"/>
  <c r="J143" i="7"/>
  <c r="F142" i="7"/>
  <c r="J142" i="7" s="1"/>
  <c r="G142" i="7"/>
  <c r="J69" i="7"/>
  <c r="K88" i="7"/>
  <c r="J67" i="7"/>
  <c r="D41" i="7"/>
  <c r="J42" i="7"/>
  <c r="J43" i="7"/>
  <c r="E192" i="7"/>
  <c r="I47" i="7"/>
  <c r="I46" i="7" s="1"/>
  <c r="I60" i="7" s="1"/>
  <c r="F46" i="7"/>
  <c r="F60" i="7" s="1"/>
  <c r="J41" i="7"/>
  <c r="E89" i="7"/>
  <c r="K134" i="7"/>
  <c r="K133" i="7"/>
  <c r="K135" i="7" s="1"/>
  <c r="I32" i="5"/>
  <c r="I26" i="5"/>
  <c r="I71" i="7"/>
  <c r="I192" i="7"/>
  <c r="E106" i="7"/>
  <c r="K106" i="7" s="1"/>
  <c r="K105" i="7" s="1"/>
  <c r="K119" i="7" s="1"/>
  <c r="E41" i="7"/>
  <c r="E202" i="7"/>
  <c r="K165" i="7"/>
  <c r="I144" i="7"/>
  <c r="E126" i="7"/>
  <c r="E132" i="7" s="1"/>
  <c r="E194" i="7"/>
  <c r="E71" i="7"/>
  <c r="K151" i="7"/>
  <c r="J145" i="7"/>
  <c r="J144" i="7" s="1"/>
  <c r="E145" i="7"/>
  <c r="K145" i="7"/>
  <c r="K144" i="7" s="1"/>
  <c r="E38" i="5"/>
  <c r="H33" i="5"/>
  <c r="H38" i="5"/>
  <c r="I20" i="5"/>
  <c r="K16" i="7"/>
  <c r="F144" i="7"/>
  <c r="H65" i="5"/>
  <c r="I75" i="5"/>
  <c r="I116" i="7"/>
  <c r="E135" i="7"/>
  <c r="I143" i="7"/>
  <c r="I142" i="7" s="1"/>
  <c r="K35" i="7"/>
  <c r="E37" i="7"/>
  <c r="E69" i="7"/>
  <c r="E195" i="7"/>
  <c r="I130" i="7"/>
  <c r="K99" i="7"/>
  <c r="K97" i="7" s="1"/>
  <c r="K143" i="7"/>
  <c r="I27" i="7"/>
  <c r="I25" i="7"/>
  <c r="I41" i="7"/>
  <c r="K76" i="7"/>
  <c r="K115" i="7"/>
  <c r="K114" i="7" s="1"/>
  <c r="F164" i="7"/>
  <c r="K164" i="7" s="1"/>
  <c r="E137" i="7"/>
  <c r="E45" i="7"/>
  <c r="E44" i="7"/>
  <c r="J63" i="7"/>
  <c r="I63" i="7"/>
  <c r="J167" i="7"/>
  <c r="E27" i="7"/>
  <c r="K28" i="7"/>
  <c r="J28" i="7"/>
  <c r="E75" i="7"/>
  <c r="K75" i="7" s="1"/>
  <c r="D73" i="7"/>
  <c r="D78" i="7" s="1"/>
  <c r="D92" i="7" s="1"/>
  <c r="E48" i="5"/>
  <c r="H39" i="5"/>
  <c r="H19" i="5"/>
  <c r="H21" i="5"/>
  <c r="I23" i="7"/>
  <c r="K181" i="7"/>
  <c r="K180" i="7" s="1"/>
  <c r="E144" i="7"/>
  <c r="J137" i="7"/>
  <c r="J35" i="7"/>
  <c r="E8" i="7"/>
  <c r="E11" i="7"/>
  <c r="J26" i="7"/>
  <c r="J25" i="7" s="1"/>
  <c r="E26" i="7"/>
  <c r="E25" i="7" s="1"/>
  <c r="K52" i="7"/>
  <c r="K50" i="7" s="1"/>
  <c r="E185" i="7"/>
  <c r="I79" i="7"/>
  <c r="E187" i="7"/>
  <c r="K187" i="7" s="1"/>
  <c r="I137" i="7"/>
  <c r="I136" i="7" s="1"/>
  <c r="I161" i="7" s="1"/>
  <c r="J62" i="7"/>
  <c r="F62" i="7"/>
  <c r="F68" i="7" s="1"/>
  <c r="F72" i="7" s="1"/>
  <c r="I64" i="7"/>
  <c r="I62" i="7"/>
  <c r="K15" i="7"/>
  <c r="I15" i="7"/>
  <c r="I13" i="7"/>
  <c r="I9" i="7"/>
  <c r="J9" i="7"/>
  <c r="J8" i="7" s="1"/>
  <c r="J11" i="7" s="1"/>
  <c r="I88" i="5"/>
  <c r="I86" i="5"/>
  <c r="I54" i="5"/>
  <c r="I55" i="5" s="1"/>
  <c r="I43" i="5"/>
  <c r="I41" i="5"/>
  <c r="H41" i="5"/>
  <c r="E119" i="7"/>
  <c r="E120" i="7"/>
  <c r="E184" i="7"/>
  <c r="D188" i="7"/>
  <c r="K126" i="7"/>
  <c r="K132" i="7" s="1"/>
  <c r="H188" i="7"/>
  <c r="J150" i="7"/>
  <c r="I101" i="7"/>
  <c r="F92" i="7"/>
  <c r="I78" i="7"/>
  <c r="J208" i="7"/>
  <c r="K152" i="7"/>
  <c r="K150" i="7" s="1"/>
  <c r="H90" i="7"/>
  <c r="G188" i="7"/>
  <c r="J68" i="7"/>
  <c r="E178" i="7"/>
  <c r="K45" i="7"/>
  <c r="K44" i="7" s="1"/>
  <c r="E116" i="7"/>
  <c r="K198" i="7"/>
  <c r="K197" i="7"/>
  <c r="J89" i="7"/>
  <c r="E152" i="7"/>
  <c r="E150" i="7" s="1"/>
  <c r="I37" i="7"/>
  <c r="J57" i="7"/>
  <c r="J56" i="7"/>
  <c r="K86" i="7"/>
  <c r="K205" i="7"/>
  <c r="K204" i="7" s="1"/>
  <c r="E159" i="7"/>
  <c r="G103" i="7"/>
  <c r="G102" i="7"/>
  <c r="G120" i="7" s="1"/>
  <c r="K104" i="7"/>
  <c r="K103" i="7" s="1"/>
  <c r="K102" i="7" s="1"/>
  <c r="K64" i="7"/>
  <c r="K194" i="7"/>
  <c r="K69" i="7"/>
  <c r="E57" i="7"/>
  <c r="K207" i="7"/>
  <c r="K206" i="7" s="1"/>
  <c r="E182" i="7"/>
  <c r="E58" i="7"/>
  <c r="J82" i="7"/>
  <c r="J81" i="7" s="1"/>
  <c r="J83" i="7" s="1"/>
  <c r="E110" i="7"/>
  <c r="K110" i="7"/>
  <c r="E108" i="7"/>
  <c r="I93" i="7"/>
  <c r="F83" i="7"/>
  <c r="I83" i="7"/>
  <c r="E68" i="7"/>
  <c r="E72" i="7"/>
  <c r="K122" i="7"/>
  <c r="K121" i="7"/>
  <c r="I95" i="7"/>
  <c r="J14" i="7"/>
  <c r="K26" i="7"/>
  <c r="E73" i="7"/>
  <c r="E78" i="7" s="1"/>
  <c r="K167" i="7"/>
  <c r="E140" i="7"/>
  <c r="K140" i="7"/>
  <c r="K136" i="7" s="1"/>
  <c r="J19" i="7"/>
  <c r="J140" i="7"/>
  <c r="E148" i="7"/>
  <c r="J148" i="7"/>
  <c r="J147" i="7" s="1"/>
  <c r="E201" i="7"/>
  <c r="E190" i="7"/>
  <c r="D189" i="7"/>
  <c r="D89" i="5"/>
  <c r="D46" i="5"/>
  <c r="D18" i="5" s="1"/>
  <c r="D16" i="5" s="1"/>
  <c r="I68" i="7"/>
  <c r="I72" i="7"/>
  <c r="K57" i="7"/>
  <c r="K56" i="7"/>
  <c r="E56" i="7"/>
  <c r="E188" i="7"/>
  <c r="K108" i="7"/>
  <c r="E105" i="7"/>
  <c r="I92" i="7"/>
  <c r="G90" i="7"/>
  <c r="K148" i="7"/>
  <c r="K147" i="7" s="1"/>
  <c r="E147" i="7"/>
  <c r="E189" i="7"/>
  <c r="E191" i="7"/>
  <c r="J136" i="7"/>
  <c r="K137" i="7"/>
  <c r="E46" i="7"/>
  <c r="E60" i="7" s="1"/>
  <c r="K46" i="7"/>
  <c r="I72" i="5"/>
  <c r="E89" i="5"/>
  <c r="H70" i="5"/>
  <c r="H89" i="5" s="1"/>
  <c r="I70" i="5"/>
  <c r="I89" i="5"/>
  <c r="I18" i="7"/>
  <c r="I191" i="7"/>
  <c r="I201" i="7" s="1"/>
  <c r="I189" i="7"/>
  <c r="J190" i="7"/>
  <c r="K190" i="7"/>
  <c r="K189" i="7" s="1"/>
  <c r="F189" i="7"/>
  <c r="F191" i="7"/>
  <c r="F201" i="7" s="1"/>
  <c r="J201" i="7" s="1"/>
  <c r="K18" i="7"/>
  <c r="J20" i="7"/>
  <c r="I20" i="7"/>
  <c r="F24" i="7"/>
  <c r="F90" i="7"/>
  <c r="I90" i="7"/>
  <c r="F119" i="7"/>
  <c r="F120" i="7"/>
  <c r="I106" i="7"/>
  <c r="K27" i="7"/>
  <c r="K25" i="7"/>
  <c r="F8" i="7"/>
  <c r="F11" i="7"/>
  <c r="I10" i="7"/>
  <c r="I8" i="7"/>
  <c r="I11" i="7" s="1"/>
  <c r="H58" i="5"/>
  <c r="H59" i="5" s="1"/>
  <c r="H18" i="5" s="1"/>
  <c r="H16" i="5" s="1"/>
  <c r="H46" i="5"/>
  <c r="E46" i="5"/>
  <c r="E18" i="5" s="1"/>
  <c r="E16" i="5" s="1"/>
  <c r="I46" i="5"/>
  <c r="I19" i="5"/>
  <c r="I21" i="5"/>
  <c r="J189" i="7"/>
  <c r="J191" i="7"/>
  <c r="I24" i="7"/>
  <c r="I12" i="7"/>
  <c r="I34" i="7" s="1"/>
  <c r="F12" i="7"/>
  <c r="F34" i="7" s="1"/>
  <c r="F61" i="7" s="1"/>
  <c r="I119" i="7"/>
  <c r="I120" i="7" s="1"/>
  <c r="I105" i="7"/>
  <c r="L14" i="9" l="1"/>
  <c r="L13" i="9" s="1"/>
  <c r="R14" i="9"/>
  <c r="R13" i="9" s="1"/>
  <c r="M14" i="9"/>
  <c r="M13" i="9" s="1"/>
  <c r="J16" i="5"/>
  <c r="D14" i="9"/>
  <c r="D13" i="9" s="1"/>
  <c r="K201" i="7"/>
  <c r="K120" i="7"/>
  <c r="J72" i="7"/>
  <c r="K72" i="7"/>
  <c r="E92" i="7"/>
  <c r="J92" i="7"/>
  <c r="J90" i="7" s="1"/>
  <c r="I61" i="7"/>
  <c r="K191" i="7"/>
  <c r="H32" i="5"/>
  <c r="H26" i="5"/>
  <c r="J194" i="7"/>
  <c r="J192" i="7"/>
  <c r="F18" i="5"/>
  <c r="F16" i="5" s="1"/>
  <c r="D119" i="7"/>
  <c r="D120" i="7" s="1"/>
  <c r="D105" i="7"/>
  <c r="D90" i="7" s="1"/>
  <c r="J106" i="7"/>
  <c r="J105" i="7" s="1"/>
  <c r="J119" i="7" s="1"/>
  <c r="J120" i="7" s="1"/>
  <c r="K60" i="7"/>
  <c r="E136" i="7"/>
  <c r="E161" i="7" s="1"/>
  <c r="K42" i="7"/>
  <c r="E43" i="7"/>
  <c r="G208" i="7"/>
  <c r="G209" i="7" s="1"/>
  <c r="G161" i="7"/>
  <c r="G162" i="7" s="1"/>
  <c r="H120" i="7"/>
  <c r="H162" i="7"/>
  <c r="I162" i="7"/>
  <c r="J164" i="7"/>
  <c r="F184" i="7"/>
  <c r="H51" i="5"/>
  <c r="J121" i="7"/>
  <c r="H61" i="7"/>
  <c r="K200" i="7"/>
  <c r="K199" i="7" s="1"/>
  <c r="K208" i="7" s="1"/>
  <c r="E199" i="7"/>
  <c r="E208" i="7" s="1"/>
  <c r="D208" i="7"/>
  <c r="D209" i="7" s="1"/>
  <c r="E82" i="7"/>
  <c r="D81" i="7"/>
  <c r="D83" i="7" s="1"/>
  <c r="K73" i="7"/>
  <c r="K78" i="7" s="1"/>
  <c r="K65" i="7"/>
  <c r="E62" i="7"/>
  <c r="D60" i="7"/>
  <c r="D132" i="7"/>
  <c r="I164" i="7"/>
  <c r="I184" i="7" s="1"/>
  <c r="I188" i="7" s="1"/>
  <c r="D24" i="7"/>
  <c r="E19" i="7"/>
  <c r="E29" i="7"/>
  <c r="J130" i="7"/>
  <c r="J132" i="7" s="1"/>
  <c r="I121" i="7"/>
  <c r="G60" i="7"/>
  <c r="G61" i="7" s="1"/>
  <c r="G7" i="7" s="1"/>
  <c r="D162" i="7"/>
  <c r="F132" i="7"/>
  <c r="I89" i="7"/>
  <c r="K142" i="7"/>
  <c r="I38" i="5"/>
  <c r="I18" i="5" s="1"/>
  <c r="I16" i="5" s="1"/>
  <c r="F161" i="7"/>
  <c r="J209" i="7" l="1"/>
  <c r="E209" i="7"/>
  <c r="K209" i="7" s="1"/>
  <c r="E162" i="7"/>
  <c r="E90" i="7"/>
  <c r="K92" i="7"/>
  <c r="K90" i="7" s="1"/>
  <c r="J184" i="7"/>
  <c r="F188" i="7"/>
  <c r="K184" i="7"/>
  <c r="K41" i="7"/>
  <c r="K43" i="7"/>
  <c r="I7" i="7"/>
  <c r="I211" i="7" s="1"/>
  <c r="K19" i="7"/>
  <c r="E24" i="7"/>
  <c r="J24" i="7"/>
  <c r="J12" i="7" s="1"/>
  <c r="J34" i="7" s="1"/>
  <c r="D12" i="7"/>
  <c r="D34" i="7" s="1"/>
  <c r="D61" i="7" s="1"/>
  <c r="E81" i="7"/>
  <c r="E83" i="7" s="1"/>
  <c r="K82" i="7"/>
  <c r="K81" i="7" s="1"/>
  <c r="K83" i="7" s="1"/>
  <c r="H7" i="7"/>
  <c r="H211" i="7" s="1"/>
  <c r="K161" i="7"/>
  <c r="F162" i="7"/>
  <c r="F7" i="7" s="1"/>
  <c r="J161" i="7"/>
  <c r="K68" i="7"/>
  <c r="K62" i="7"/>
  <c r="G211" i="7"/>
  <c r="J188" i="7" l="1"/>
  <c r="K188" i="7"/>
  <c r="K162" i="7"/>
  <c r="E12" i="7"/>
  <c r="E34" i="7" s="1"/>
  <c r="K24" i="7"/>
  <c r="K12" i="7" s="1"/>
  <c r="K34" i="7" s="1"/>
  <c r="J162" i="7"/>
  <c r="R16" i="9"/>
  <c r="R15" i="9" s="1"/>
  <c r="R12" i="9" s="1"/>
  <c r="R9" i="9" s="1"/>
  <c r="L16" i="9"/>
  <c r="L15" i="9" s="1"/>
  <c r="L12" i="9" s="1"/>
  <c r="L9" i="9" s="1"/>
  <c r="M16" i="9"/>
  <c r="M15" i="9" s="1"/>
  <c r="M12" i="9" s="1"/>
  <c r="M9" i="9" s="1"/>
  <c r="F211" i="7"/>
  <c r="J61" i="7"/>
  <c r="E61" i="7"/>
  <c r="D7" i="7"/>
  <c r="D16" i="9" l="1"/>
  <c r="D15" i="9" s="1"/>
  <c r="D12" i="9" s="1"/>
  <c r="D9" i="9" s="1"/>
  <c r="L7" i="7"/>
  <c r="J7" i="7"/>
  <c r="D211" i="7"/>
  <c r="J211" i="7" s="1"/>
  <c r="K61" i="7"/>
  <c r="E7" i="7"/>
  <c r="K7" i="7" l="1"/>
  <c r="M7" i="7" s="1"/>
  <c r="E211" i="7"/>
  <c r="K211" i="7" s="1"/>
</calcChain>
</file>

<file path=xl/sharedStrings.xml><?xml version="1.0" encoding="utf-8"?>
<sst xmlns="http://schemas.openxmlformats.org/spreadsheetml/2006/main" count="759" uniqueCount="484">
  <si>
    <t>КОДЫ</t>
  </si>
  <si>
    <t>Форма по ОКУД</t>
  </si>
  <si>
    <t>Дата</t>
  </si>
  <si>
    <t>по ОКЕИ</t>
  </si>
  <si>
    <t>Наименование показателя</t>
  </si>
  <si>
    <t>Код строки</t>
  </si>
  <si>
    <t>(органа, осуществляющего кассовое обслуживание исполнения бюджета)</t>
  </si>
  <si>
    <t>Единица измерения: руб.</t>
  </si>
  <si>
    <t>по КОФК</t>
  </si>
  <si>
    <t>Периодичность: ежемесячная</t>
  </si>
  <si>
    <t xml:space="preserve"> ОТЧЕТ ОБ ИСПОЛНЕНИИ БЮДЖЕТА</t>
  </si>
  <si>
    <t>0503127</t>
  </si>
  <si>
    <t>1. ДОХОДЫ БЮДЖЕТА</t>
  </si>
  <si>
    <t>Код дохода по КД</t>
  </si>
  <si>
    <t>Доходы, утвержденные законом о бюджете, нормативными правовыми актами о бюджете</t>
  </si>
  <si>
    <t>Исполнено</t>
  </si>
  <si>
    <t>через органы осуществляющие кассовое обслуживание исполнения бюджета</t>
  </si>
  <si>
    <t>через банковские счета</t>
  </si>
  <si>
    <t>некассовые операции</t>
  </si>
  <si>
    <t>итого</t>
  </si>
  <si>
    <t>Неисполненные назначения</t>
  </si>
  <si>
    <t xml:space="preserve">Наименование органа, организующего исполнения бюджета: </t>
  </si>
  <si>
    <t>2. РАСХОДЫ БЮДЖЕТА</t>
  </si>
  <si>
    <t>3. ИСТОЧНИКИ ФИНАНСИРОВАНИЯ ДЕФИЦИТА БЮДЖЕТА</t>
  </si>
  <si>
    <t>Код расхода
по ФКР, КЦСР, КВР, ЭКР</t>
  </si>
  <si>
    <t>по ассигнованиям</t>
  </si>
  <si>
    <t>Лимиты бюджетных обязательств</t>
  </si>
  <si>
    <t>Бюджетные ассигнования, утвержденные законом о бюджете, нормативными правовыми актами о бюджете</t>
  </si>
  <si>
    <t>Код источника финансирования
 по КИВФ, КИВнФ</t>
  </si>
  <si>
    <t>Источники финансирования, утвержденные сводной бюджетной росписью</t>
  </si>
  <si>
    <t xml:space="preserve">Сельская администрация муниципального образования "Надвинское сельское поселение"                                                                                                                                                                         </t>
  </si>
  <si>
    <t>DOCUMENTS_0503127</t>
  </si>
  <si>
    <t>ALTA_COMPUTERS\SQLEXPRESS</t>
  </si>
  <si>
    <t>budget_2008</t>
  </si>
  <si>
    <t>admin</t>
  </si>
  <si>
    <t>C_/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</si>
  <si>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GR, sourceType</t>
  </si>
  <si>
    <t>varchar(254), varchar(3), varchar(40),  money, money, money, money, money, money, money, money, money, money, money, money, money, money, money, money, money, money, money, money, int, int, int, int</t>
  </si>
  <si>
    <t>CODE varchar(3), cxDEP varchar(20), cxINC varchar(20), cxDIV varchar(20), cxTGT varchar(20), cxEXP varchar(20), cxITEM varchar(20), CBKexp varchar(40),  SUMMA_1_1 money, SUMMA_1_2 money, SUMMA_1_3 money, SUMMA_1_4 money, SUMMA_1_5 money, SUMMA_1_6 money, SUMMA_2_1 money, SUMMA_2_2 money, SUMMA_2_3 money, SUMMA_2_4 money, SUMMA_2_5 money, SUMMA_2_6 money, SUMMA_2_7 money, SUMMA_2_8 money, SUMMA_3_1 money, SUMMA_3_2 money, SUMMA_3_3 money, SUMMA_3_4 money, SUMMA_3_5 money, SUMMA_3_6 money</t>
  </si>
  <si>
    <t>1,2,3,9,10,11,12,13,14|1,2,4,5,6,7,15,16,17,18,19,20,21,22|1,2,3,23,24,25,26,27,28</t>
  </si>
  <si>
    <t>Раздел 1|Раздел 2|Раздел 3</t>
  </si>
  <si>
    <t>EXECUTE A_EXEC ' EXECUTE VJ_REPORT_SVOD_SAVE ''##simplyadmin'', '' DIVISION, DEPARTMENT, TARGET_ITEM, EXPEND, ITEM, ADD_BK, INCOME, SOURCE, RAZDEL, GRAFA, SUMMA, ORDERS, CODE, Name'','' pDiv, pDep, pTgt, pExp, pItem, pAdd_BK, pIncome, pSource, RAZDEL, GRAFA, SUMMA, ROW_ID, CODE, CBKexp'', ''20080101'',''20080331'', ''DOCUMENTS_0503127'', ''DOCUMENTS_0503127'',    1656756, null, 1'</t>
  </si>
  <si>
    <t>EXECUTE A_EXEC ' EXECUTE V_TRANSFORM_TAB ''##simplyadmin'', 0, ''6|8|6'' '</t>
  </si>
  <si>
    <t>EXECUTE A_EXEC 'UPDATE ##simplyadmin SET cBKexp = left(rtrim(isNull(cxDEP,''''))+rtrim(isNull(cxINC,''''))+rtrim(isNull(cxDIV,''''))+rtrim(isNull(cxTGT,''''))+rtrim(isNull(cxEXP,''''))+rtrim(isNull(cxITEM,'''')),20)  EXECUTE V_CONTROL_DATA_SPR ''##simplyadmin'', '''', 1, 0, 0, ''DOCUMENTS_0503127'''</t>
  </si>
  <si>
    <t>Доходы бюджета - всего</t>
  </si>
  <si>
    <t>010</t>
  </si>
  <si>
    <t>18210102021013000110</t>
  </si>
  <si>
    <t xml:space="preserve">   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</si>
  <si>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</si>
  <si>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Земельный налог (по обязательствам, возникшим  до 1 января 2006 года), мобилизуемый на  территориях поселений</t>
  </si>
  <si>
    <t xml:space="preserve">   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</si>
  <si>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 xml:space="preserve">   Перечисления из  бюджетов  поселений  (в  бюджеты поселений) для  осуществления  возврата  (зачета) излишне уплаченных или  излишне  взысканных  сумм налогов, сборов и иных  платежей,  а  также  сумм процентов за несвоевременное осуществление такого возврата  и  процентов,  начисленных  на  излишне взысканные суммы</t>
  </si>
  <si>
    <t>Расходы бюджета - всего</t>
  </si>
  <si>
    <t>200</t>
  </si>
  <si>
    <t xml:space="preserve">   Заработная плата</t>
  </si>
  <si>
    <t xml:space="preserve">   Прочие выплаты</t>
  </si>
  <si>
    <t xml:space="preserve">   Начисления на выплаты по оплате труда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</si>
  <si>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</si>
  <si>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</si>
  <si>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</si>
  <si>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Работы, услуги по содержанию имущества</t>
  </si>
  <si>
    <t xml:space="preserve">   Прочие работы, услуги</t>
  </si>
  <si>
    <t xml:space="preserve">   Прочие расходы</t>
  </si>
  <si>
    <t xml:space="preserve">   Увеличение стоимости материальных запасов</t>
  </si>
  <si>
    <t>86605027950100500225</t>
  </si>
  <si>
    <t xml:space="preserve">   Перечисления другим бюджетам бюджетной системы Российской Федерации</t>
  </si>
  <si>
    <t>Результат исполнения бюджета</t>
  </si>
  <si>
    <t>450</t>
  </si>
  <si>
    <t>00079000000000000000</t>
  </si>
  <si>
    <t>500</t>
  </si>
  <si>
    <t>00090000000000000000</t>
  </si>
  <si>
    <t>источники внутреннего финансирования бюджета</t>
  </si>
  <si>
    <t>520</t>
  </si>
  <si>
    <t>00050000000000000000</t>
  </si>
  <si>
    <t>источники внешнего финансирования бюджета</t>
  </si>
  <si>
    <t>620</t>
  </si>
  <si>
    <t>00070000000000000000</t>
  </si>
  <si>
    <t>700</t>
  </si>
  <si>
    <t>00008000000000000000</t>
  </si>
  <si>
    <t>710</t>
  </si>
  <si>
    <t>720</t>
  </si>
  <si>
    <t xml:space="preserve">Наименование бюджета: </t>
  </si>
  <si>
    <t>консолидированный бюджет субъекта Российской Федерации и  территориального  фонда обязательного медицинского страхования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</si>
  <si>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</si>
  <si>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</si>
  <si>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</si>
  <si>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</si>
  <si>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</si>
  <si>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 поселений</t>
  </si>
  <si>
    <t>бюджет территори- ального  фонда обязательного медицинского страхования</t>
  </si>
  <si>
    <t xml:space="preserve">консолидиро-ванный бюджет субъекта Российской Федерации </t>
  </si>
  <si>
    <t>Источники финансирования дефицита бюджетов - всего</t>
  </si>
  <si>
    <t>Остатки средств бюджетов</t>
  </si>
  <si>
    <t>Увеличение остатков средств бюджетов</t>
  </si>
  <si>
    <t>00008000000000000510</t>
  </si>
  <si>
    <t>00008020100020000510</t>
  </si>
  <si>
    <t>Уменьшение остатков средств бюджетов</t>
  </si>
  <si>
    <t>00008000000000000610</t>
  </si>
  <si>
    <t>00408020100020000610</t>
  </si>
  <si>
    <t xml:space="preserve"> </t>
  </si>
  <si>
    <t xml:space="preserve">   Пеня на земельный налог (по обязательствам, возникшим  до 1 января 2006 года), мобилизуемый на  территориях поселений</t>
  </si>
  <si>
    <t>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</si>
  <si>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866 02 03</t>
  </si>
  <si>
    <t>866 03 10</t>
  </si>
  <si>
    <t>866 05 02</t>
  </si>
  <si>
    <t>866 05 03</t>
  </si>
  <si>
    <t>866 10 01</t>
  </si>
  <si>
    <t xml:space="preserve">866 01 04 </t>
  </si>
  <si>
    <t xml:space="preserve">866 05 01 </t>
  </si>
  <si>
    <t>Итого по</t>
  </si>
  <si>
    <t>86605023510501500310</t>
  </si>
  <si>
    <t xml:space="preserve">   Увеличение стоимости О.С.</t>
  </si>
  <si>
    <t xml:space="preserve">   Штраф Налога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</si>
  <si>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Пеня по Единому сельскохозяйственному налогу, зачисляемый в бюджет поселения</t>
  </si>
  <si>
    <t>Штраф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</si>
  <si>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Итого собственные доходы</t>
  </si>
  <si>
    <t xml:space="preserve"> – создание аварийного запаса материально-технических ресурсов в жилищном хозяйстве за счет обл.ср-в</t>
  </si>
  <si>
    <t>–</t>
  </si>
  <si>
    <t>– 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</si>
  <si>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r>
      <t xml:space="preserve">Резервные фонды     </t>
    </r>
    <r>
      <rPr>
        <b/>
        <sz val="12"/>
        <rFont val="Arial"/>
        <family val="2"/>
        <charset val="204"/>
      </rPr>
      <t>Итого:</t>
    </r>
  </si>
  <si>
    <r>
      <t xml:space="preserve">Обеспечение пожарной безопасности     </t>
    </r>
    <r>
      <rPr>
        <b/>
        <sz val="12"/>
        <rFont val="Arial"/>
        <family val="2"/>
        <charset val="204"/>
      </rPr>
      <t>Итого:</t>
    </r>
  </si>
  <si>
    <r>
      <t xml:space="preserve">Коммунальне хозяйство     </t>
    </r>
    <r>
      <rPr>
        <b/>
        <sz val="12"/>
        <rFont val="Arial"/>
        <family val="2"/>
        <charset val="204"/>
      </rPr>
      <t>Итого:</t>
    </r>
  </si>
  <si>
    <r>
      <t xml:space="preserve">Благоустройство     </t>
    </r>
    <r>
      <rPr>
        <b/>
        <sz val="12"/>
        <rFont val="Arial"/>
        <family val="2"/>
        <charset val="204"/>
      </rPr>
      <t>Итого:</t>
    </r>
  </si>
  <si>
    <r>
      <t xml:space="preserve">Пенсионное обеспечение     </t>
    </r>
    <r>
      <rPr>
        <b/>
        <sz val="12"/>
        <rFont val="Arial"/>
        <family val="2"/>
        <charset val="204"/>
      </rPr>
      <t>Итого:</t>
    </r>
  </si>
  <si>
    <t>Пеня Налога на доходы физических лиц с доходов, полученных физическими лицами, не являющимися налоговыми резидентами Российской Федерации</t>
  </si>
  <si>
    <t>866 05</t>
  </si>
  <si>
    <t xml:space="preserve">– субсидии на финансирование обеспечение расходных обязательств по уплате налогов в связи с отменой налоговых льгот по налогу на имущество организаций и транспортному налогу для бюджетных организаций </t>
  </si>
  <si>
    <t>Прочие расходы</t>
  </si>
  <si>
    <t>182.101020300.12.000.110</t>
  </si>
  <si>
    <t>182.106010301.02.000.110</t>
  </si>
  <si>
    <t>182.106060131.02.000.110</t>
  </si>
  <si>
    <t>182.106060231.02.000.110</t>
  </si>
  <si>
    <t>182.106060231.03.000.110</t>
  </si>
  <si>
    <t>866.20202999.10.0000.151</t>
  </si>
  <si>
    <t>866.20203024.10.0000.151</t>
  </si>
  <si>
    <t>866.208.05000.10.0000.180</t>
  </si>
  <si>
    <t xml:space="preserve">– субсидии бюджетам муниципальных образований на оказание мер пддержки по плате труда работников бюджетной сферы </t>
  </si>
  <si>
    <t>350 50 00</t>
  </si>
  <si>
    <t>Уличное освещение</t>
  </si>
  <si>
    <t>Прочие мероприятия по благоустройству городских округов и поселений</t>
  </si>
  <si>
    <t>600 05 00</t>
  </si>
  <si>
    <t>Субвенции бюджету муниципального района на передаваемые полномочия поселения по финансированию разовой материальной помощи к отпуску работникам учреждений культуры в связи с передачей полномочий по культуре</t>
  </si>
  <si>
    <t>531 02 10</t>
  </si>
  <si>
    <t>Субвенции бюджету муниципального района на передаваемые полномочия поселения на оказание мер социальной поддержки по оплате жилья и коммунальных услуг работникам учреждений культуры в связи с передачей полномочий по культуре</t>
  </si>
  <si>
    <t>531 02 12</t>
  </si>
  <si>
    <t>Субвенции бюджету муниципального района на передаваемые полномочия поселения по решению вопросов обеспечения жителей поселения услугами культуры</t>
  </si>
  <si>
    <t>531 03 01</t>
  </si>
  <si>
    <t>Субвенции бюджету муниципального района на передаваемые полномочия поселения по вопросам градостроения на территории поселения</t>
  </si>
  <si>
    <t>531 03 05</t>
  </si>
  <si>
    <t>Субвенции бюджету муниципального района на передаваемые полномочия поселения в области организации и осуществления мероприятий по мобилизационной подготовке</t>
  </si>
  <si>
    <t>531 03 06</t>
  </si>
  <si>
    <t>возврат платежки</t>
  </si>
  <si>
    <t>866. 0501. 3505000. 500. 225</t>
  </si>
  <si>
    <t>866. 0502. 7950100. 500. 226</t>
  </si>
  <si>
    <t>866. 0503. 6000500. 500. 226</t>
  </si>
  <si>
    <t>866. 1104. 5310210. 017. 251</t>
  </si>
  <si>
    <t>866. 1104. 5310212. 017. 251</t>
  </si>
  <si>
    <t>866. 1104. 5310301. 017. 251</t>
  </si>
  <si>
    <t>866. 1104. 5310305. 017. 251</t>
  </si>
  <si>
    <t>866. 1104. 5310306. 017. 251</t>
  </si>
  <si>
    <t>Прочие работы и услуги</t>
  </si>
  <si>
    <t>Организация и содержание мест захоронения</t>
  </si>
  <si>
    <t>600 04 00</t>
  </si>
  <si>
    <t>Социальная помощь</t>
  </si>
  <si>
    <t>Оказание социальной помощи</t>
  </si>
  <si>
    <t>866 10 03</t>
  </si>
  <si>
    <t>– субсидии из резевного фонда местной администраци (Клетнянского района)</t>
  </si>
  <si>
    <t>070 05 00</t>
  </si>
  <si>
    <t>866. 1003. 0700500. 013. 262</t>
  </si>
  <si>
    <t>866.11701050.10.0000.180</t>
  </si>
  <si>
    <t>510 03 02</t>
  </si>
  <si>
    <t>866.0401.5100302.013.211</t>
  </si>
  <si>
    <t>866.0401.5100302.013.213</t>
  </si>
  <si>
    <t xml:space="preserve">    Заработная плата</t>
  </si>
  <si>
    <r>
      <t xml:space="preserve">Общеэкономические вопросы                    </t>
    </r>
    <r>
      <rPr>
        <b/>
        <sz val="12"/>
        <rFont val="Arial"/>
        <family val="2"/>
        <charset val="204"/>
      </rPr>
      <t>Итого:</t>
    </r>
  </si>
  <si>
    <t>866 04 01</t>
  </si>
  <si>
    <t>Резервный фонд местных администраций</t>
  </si>
  <si>
    <r>
      <t xml:space="preserve">Социальное обеспечение     </t>
    </r>
    <r>
      <rPr>
        <b/>
        <sz val="12"/>
        <rFont val="Arial"/>
        <family val="2"/>
        <charset val="204"/>
      </rPr>
      <t>Итого:</t>
    </r>
  </si>
  <si>
    <t>Доходы от продажи земельных участков, государственная собственность на которые неразграничена и которые расположены в границах поселений</t>
  </si>
  <si>
    <t xml:space="preserve"> – субсидии из резевного фонда  исполнительных органов государственной власти субъектов РФ</t>
  </si>
  <si>
    <t>Реализация дополнительных мероприятий, направленных на снижение напряженности на рнке труда субъектов РФ</t>
  </si>
  <si>
    <t xml:space="preserve">   Увеличение стоимости основных средств</t>
  </si>
  <si>
    <t>866. 0203. 0013601. 500. 310</t>
  </si>
  <si>
    <t>866 01 13</t>
  </si>
  <si>
    <t>338 20 00</t>
  </si>
  <si>
    <t>340 03 00</t>
  </si>
  <si>
    <t>866.0412.3400300.013.</t>
  </si>
  <si>
    <t>866.0412.5310302.017.</t>
  </si>
  <si>
    <t xml:space="preserve">866 04 </t>
  </si>
  <si>
    <t>Разработка генеральных планов и правил землепользования и застройки поселения</t>
  </si>
  <si>
    <t>Мероприятия по землеустройству и землепользованию</t>
  </si>
  <si>
    <t>866. 0412. 3382000. 500. 226</t>
  </si>
  <si>
    <t>866. 0801. 4409901. 001. 212</t>
  </si>
  <si>
    <t>866. 0801. 4409901. 001. 221</t>
  </si>
  <si>
    <t xml:space="preserve"> Уплата налогов в связи с отменой льгот </t>
  </si>
  <si>
    <t>442 99 02</t>
  </si>
  <si>
    <t>866. 0801. 4429902. 001. 211</t>
  </si>
  <si>
    <t>442 99 03</t>
  </si>
  <si>
    <t>866. 0801.4429903.001.290</t>
  </si>
  <si>
    <r>
      <t xml:space="preserve">Иные межбюджетные трансферты             </t>
    </r>
    <r>
      <rPr>
        <b/>
        <sz val="12"/>
        <rFont val="Arial"/>
        <family val="2"/>
        <charset val="204"/>
      </rPr>
      <t>Итого:</t>
    </r>
  </si>
  <si>
    <t>866 03 09</t>
  </si>
  <si>
    <t xml:space="preserve">Разовая материальная помощь к отпуску работникам библиотечных учреждений </t>
  </si>
  <si>
    <t>Единый сельскохозяйственный налог, зачисляемый в бюджет поселения (за налоговые периоды истекшие до 1 января 2011 года)</t>
  </si>
  <si>
    <t>866.11303050100000.130</t>
  </si>
  <si>
    <t>Прочие доходы от оказания платных услуг получателями средств бюджетов поселений и компенсации затрат бюджетов поселений</t>
  </si>
  <si>
    <t>182.105030100.12.000.110</t>
  </si>
  <si>
    <t>182.105030200.11.000.110</t>
  </si>
  <si>
    <t>182.105030200.12.000.110</t>
  </si>
  <si>
    <t xml:space="preserve">                                                                                                                                                 </t>
  </si>
  <si>
    <t>866. 0203. 0013601. 240. 226</t>
  </si>
  <si>
    <t>866. 0412. 3400300. 240. 226</t>
  </si>
  <si>
    <t>866. 0503. 6000400. 240. 226</t>
  </si>
  <si>
    <t>866. 0503. 6000500. 240. 340</t>
  </si>
  <si>
    <t>866. 0801. 4429900. 001. 225</t>
  </si>
  <si>
    <t>866. 0801. 4429900. 001. 226</t>
  </si>
  <si>
    <t>866. 0801. 4429900. 001. 290</t>
  </si>
  <si>
    <t>866. 0801. 4429900. 001. 310</t>
  </si>
  <si>
    <t>866. 0801. 4429900. 001. 340</t>
  </si>
  <si>
    <t>Уплата налога на имущество организаций и земельного налога</t>
  </si>
  <si>
    <t>Уплата прочих налогов, сборов и иных платежей</t>
  </si>
  <si>
    <t>866. 0801. 4429900. 001. 241</t>
  </si>
  <si>
    <t>866. 0801. 4429900. 851. 290</t>
  </si>
  <si>
    <t>866. 0801. 4429900. 852.290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</si>
  <si>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</si>
  <si>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Иные межбюджетные трансферты               </t>
  </si>
  <si>
    <t>Субвенции бюджету муниципального района на передаваемые полномочия по осуществлению внешнего финансового контроля</t>
  </si>
  <si>
    <t>521 06 05</t>
  </si>
  <si>
    <t>Работы,услуги  по содержанию имущества</t>
  </si>
  <si>
    <t>Функционорование органов в сфере национальной безопасности и правоохранительной деятельности</t>
  </si>
  <si>
    <t>866. 0412. 3382000.240.226</t>
  </si>
  <si>
    <t>866. 0502. 1020102. 450. 225</t>
  </si>
  <si>
    <t>866. 0502. 1020102. 450. 226</t>
  </si>
  <si>
    <t xml:space="preserve">   Работы, по содержанию имущества</t>
  </si>
  <si>
    <t>866. 0502. 1020102. 450. 310</t>
  </si>
  <si>
    <t>866. 0502. 1020102. 450. 340</t>
  </si>
  <si>
    <t>Бюджетные инвестиции в объекты капитального строительства собственности муниципальных образований</t>
  </si>
  <si>
    <t>102 01 02</t>
  </si>
  <si>
    <t>866. 0113. 5210605. 530. 251</t>
  </si>
  <si>
    <t>182.109040531.01.000.110</t>
  </si>
  <si>
    <t>182.109040531.02.000.110</t>
  </si>
  <si>
    <t>Долгосрочная целевая программа "Животноводство" (2012-2016 годы)</t>
  </si>
  <si>
    <t>795 03 00</t>
  </si>
  <si>
    <t>866. 0405. 7950300. 810. 242</t>
  </si>
  <si>
    <t>статье</t>
  </si>
  <si>
    <t>Безвозмездные и безвозвратные перечисления организациям, за исключением государственных и муниципальных организаций</t>
  </si>
  <si>
    <t>пункте</t>
  </si>
  <si>
    <t>851.11105013.10.0000.120</t>
  </si>
  <si>
    <t>Увеличение стоимости О.С.</t>
  </si>
  <si>
    <t>851.11406013.10.0000.430</t>
  </si>
  <si>
    <t>866.10804020.011000.110</t>
  </si>
  <si>
    <t>866. 0113. 0900200. 240. 223</t>
  </si>
  <si>
    <t>866. 0113. 0900200. 240. 225</t>
  </si>
  <si>
    <t>Содержание и обслуживание казны муниципального образования</t>
  </si>
  <si>
    <t>182.101020110.12.000.110</t>
  </si>
  <si>
    <t xml:space="preserve">   Налог на доходы физических лиц с доходов,источником которых является налоговый агент, за искключением доходов в отношении которых исчисление и уплата налогов осуществляются в соответствии со статьями 227, 227.1 и 228 Налогового кодекса Российской Федерации </t>
  </si>
  <si>
    <t xml:space="preserve">  Пеня не налог на доходы физических лиц с доходов,источником которых является налоговый агент, за искключением доходов в отношении которых исчисление и уплата налогов осуществляются в соответствии со статьями 227, 227.1 и 228 Налогового кодекса Российской Федерации </t>
  </si>
  <si>
    <t>866. 0113. 0900100. 240. 226</t>
  </si>
  <si>
    <t>Субсидии бюджетам поселений на ремонт и содержание автомобильных дорог общего пользования местного значения поселений</t>
  </si>
  <si>
    <t>866. 0503. 6000400. 240. 340</t>
  </si>
  <si>
    <t>Увеличение стоимости материальных запасов</t>
  </si>
  <si>
    <t>Пособия и компенсации гражданам и иные социальные выплаты, кроме публичных нормативных обязательств</t>
  </si>
  <si>
    <t>00000000000000000000</t>
  </si>
  <si>
    <t>866 01 06</t>
  </si>
  <si>
    <r>
      <t xml:space="preserve">Обеспечение деятельности финансовых, налоговых, таможенных органов и органов финансового (финансово-бюджетного) надзора </t>
    </r>
    <r>
      <rPr>
        <b/>
        <sz val="12"/>
        <rFont val="Arial"/>
        <family val="2"/>
        <charset val="204"/>
      </rPr>
      <t>Итого:</t>
    </r>
  </si>
  <si>
    <t>Доходы от реализации имущества, находящегося в оперативном управлении учреждений, находящихся в ведении органов управления поселений(за исключением имущества муниципальных бюджетных и автономных учреждений, в части реализации основных средств по указанному имуществу</t>
  </si>
  <si>
    <t>866.11402052.10.0000.410</t>
  </si>
  <si>
    <t>866 01 11</t>
  </si>
  <si>
    <t>182.10102010 01 0000 110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</si>
  <si>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</si>
  <si>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</si>
  <si>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</si>
  <si>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</si>
  <si>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182 10302230 01 0000 110</t>
  </si>
  <si>
    <t>182 10302240 01 0000 110</t>
  </si>
  <si>
    <t>182 10302250 01 0000 110</t>
  </si>
  <si>
    <t>182 10302260 01 0000 110</t>
  </si>
  <si>
    <t>66 0 2746</t>
  </si>
  <si>
    <t>Осуществление части полномочий по решению вопросов местного значения поселений в соответствии с заключенными соглашениями</t>
  </si>
  <si>
    <t>70 0 1011</t>
  </si>
  <si>
    <t>Организация и проведение выборов и референдумов</t>
  </si>
  <si>
    <t>866 01 07</t>
  </si>
  <si>
    <r>
      <t xml:space="preserve">Обеспечение проведение выборов и референдумов                                                                                          </t>
    </r>
    <r>
      <rPr>
        <b/>
        <i/>
        <sz val="15"/>
        <rFont val="Arial"/>
        <family val="2"/>
        <charset val="204"/>
      </rPr>
      <t xml:space="preserve">                                  </t>
    </r>
    <r>
      <rPr>
        <b/>
        <i/>
        <sz val="12"/>
        <rFont val="Arial"/>
        <family val="2"/>
        <charset val="204"/>
      </rPr>
      <t>Итого:</t>
    </r>
  </si>
  <si>
    <t>Руководство и управление в сфере установленных функций органов местного самоуправления</t>
  </si>
  <si>
    <t>866. 0107. 7001011.880.290</t>
  </si>
  <si>
    <t>866. 0113. 6601741. 240. 226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</si>
  <si>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</si>
  <si>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Мероприятия в сфере пожарной безопасности</t>
  </si>
  <si>
    <t>866. 0310.6601129. 240. 225</t>
  </si>
  <si>
    <t>Обеспечение сохранности автомобильных дорог местного значения и условия безопасности движения по ним</t>
  </si>
  <si>
    <t>66 0 1345</t>
  </si>
  <si>
    <t>Подготовка объектов ЖКХ к зиме</t>
  </si>
  <si>
    <t>866. 0502. 6601345. 240. 225</t>
  </si>
  <si>
    <t>866. 0502. 6601345. 240. 340</t>
  </si>
  <si>
    <t>Учреждения клубного типа</t>
  </si>
  <si>
    <t>Предоставление  мер социальной поддержки по оплате жилья и коммунальных услуг отдельным категориям граждан, работающих  в учреждениях культуры, находящихся в сельской местности или поселках городского типа на территории Брянской области</t>
  </si>
  <si>
    <t>Ежемесячная доплата к государственной пенсии муниципальным служащим в соответствии с Законом Брянской области от 16.11.2007 года №156-З</t>
  </si>
  <si>
    <t>Иные межбюджетные ассигнования</t>
  </si>
  <si>
    <t>866 01 02</t>
  </si>
  <si>
    <t>866.0309. 6602746.540.251</t>
  </si>
  <si>
    <t>866. 0412. 6602746. 540. 251</t>
  </si>
  <si>
    <t>866.20202216.10.0000.151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</si>
  <si>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</si>
  <si>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66 0 1617</t>
  </si>
  <si>
    <t>866. 0409. 6601617. 240. 225</t>
  </si>
  <si>
    <t>866. 0409. 6607201. 240. 226</t>
  </si>
  <si>
    <t>Ремонт и содержание  автомобильных дорог общего пользования  местного значения поселений за счет средств областного бюджета  (прочие работы, услуги)</t>
  </si>
  <si>
    <t>Единый сельскохозяйственный налог</t>
  </si>
  <si>
    <t>Мероприятия в области водоснабжения и водоотведения поселения</t>
  </si>
  <si>
    <t>66 0 1347</t>
  </si>
  <si>
    <t>866. 0502. 6601347. 240. 226</t>
  </si>
  <si>
    <t>Глава муниципального образования</t>
  </si>
  <si>
    <t>Перечисления другим бюджетам бюджетной системы Российской Федерации</t>
  </si>
  <si>
    <r>
      <t xml:space="preserve">Массовый спорт                                                         </t>
    </r>
    <r>
      <rPr>
        <b/>
        <sz val="12"/>
        <rFont val="Arial"/>
        <family val="2"/>
        <charset val="204"/>
      </rPr>
      <t>Итого:</t>
    </r>
  </si>
  <si>
    <t>866 11 02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</si>
  <si>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</si>
  <si>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Земельный   налог с организаций, обладающих земельным участком, расположенным в границах сельских поселений</t>
  </si>
  <si>
    <t>Прочие доходы от компенсации затрат бюджетов сельских поселений</t>
  </si>
  <si>
    <t xml:space="preserve">   Дотации бюджетам сельских поселений на выравнивание бюджетной обеспеченности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</si>
  <si>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</si>
  <si>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</si>
  <si>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Субвенции бюджетам сельских поселений на выполнение передаваемых полномочий субъектов Российской Федерации</t>
  </si>
  <si>
    <t xml:space="preserve">   Доходы от сдачи в аренду имущества, находящегося в оперативном управлении органов государственной власти, органов управления сельских поселений и созданных ими учреждений и в хозяйственном ведении муниципальных унитарных предприятий</t>
  </si>
  <si>
    <t xml:space="preserve">  Земельный   налог с физических лиц, обладающих земельным участком, расположенным в границах сельских поселений</t>
  </si>
  <si>
    <t>866. 0104. 6601010. 122. 212</t>
  </si>
  <si>
    <t>866. 0104. 0020401. 244. 222</t>
  </si>
  <si>
    <t>866 08</t>
  </si>
  <si>
    <t>Межбюджетные трансферты, передаваемые бюджетам сельских поселений из бюджетов муниципальных районов, на осуществление части полномочий по решению вопросов местного значения в соответствии с заключенными соглашениями</t>
  </si>
  <si>
    <t xml:space="preserve">  Полномочия бюджетам поселений на обеспечение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</si>
  <si>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r>
      <t xml:space="preserve">Жилищное хозяйство    </t>
    </r>
    <r>
      <rPr>
        <b/>
        <sz val="12"/>
        <rFont val="Arial"/>
        <family val="2"/>
        <charset val="204"/>
      </rPr>
      <t>Итого:</t>
    </r>
  </si>
  <si>
    <t>Невыясненные поступления, зачисляемые в бюджеты сельских поселений</t>
  </si>
  <si>
    <t xml:space="preserve">Прочие мероприятия по благоустройству </t>
  </si>
  <si>
    <t>866. 0503. 6607005. 244. 310</t>
  </si>
  <si>
    <t>Распределение иных межбюджетных трансфертов бюджетам поселений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</t>
  </si>
  <si>
    <r>
      <t xml:space="preserve">Дорожное хозяйство(дорожные фонды)                                                 </t>
    </r>
    <r>
      <rPr>
        <b/>
        <sz val="12"/>
        <rFont val="Arial"/>
        <family val="2"/>
        <charset val="204"/>
      </rPr>
      <t>Итого:</t>
    </r>
  </si>
  <si>
    <t>866 04 09</t>
  </si>
  <si>
    <t xml:space="preserve">   Прочие субсидии бюджетам сельских поселений </t>
  </si>
  <si>
    <t>– Устойчивое развитие сельских территорий(Грантовая поддержка местных инициатив граждан, проживающих в )</t>
  </si>
  <si>
    <t>Субсидии бюджетам сельских поселений на реализацию федеральных целевых программ</t>
  </si>
  <si>
    <t>866.20202051.10.0000.151</t>
  </si>
  <si>
    <t xml:space="preserve"> - субсидия на реализацию мероприятий федеральной целевой программы "Устойчивое развитие сельских территорий на 2014-2017 годы и на период до 2020"</t>
  </si>
  <si>
    <t>66 0 1543</t>
  </si>
  <si>
    <t>Устойчивое развитие сельских территорий(Грантовая поддержка местных инициатив граждан, проживающих в сельской местности)</t>
  </si>
  <si>
    <t>866. 0405.  6601543. 244. 310</t>
  </si>
  <si>
    <t>Субсидии на реализацию мероприятий федеральной целевой программы "Устойчивое развитие сельских территорий на 2014-2017 годы и на период до 2020 года(Грантовая поддержка местных инициатив граждан, проживающих в сельской местности)</t>
  </si>
  <si>
    <t>66 0 5018</t>
  </si>
  <si>
    <t>866. 0405.  6605018. 244. 310</t>
  </si>
  <si>
    <t>Сельское хозяйство и рыболовство  Итого:</t>
  </si>
  <si>
    <t>866 04 05</t>
  </si>
  <si>
    <t>66 0 7109</t>
  </si>
  <si>
    <t>Софинансирование мероприятий за счет средств местного бюджета</t>
  </si>
  <si>
    <t>866. 0405. 6607109 244. 226</t>
  </si>
  <si>
    <t>866. 0405. 6607109. 244. 310</t>
  </si>
  <si>
    <t>866 01</t>
  </si>
  <si>
    <t>866 02</t>
  </si>
  <si>
    <t>Национальная оборона                                                                                                   Итого:</t>
  </si>
  <si>
    <t>866 03</t>
  </si>
  <si>
    <t>Национальная безопасность и правоохранительная деятельность                 Итого:</t>
  </si>
  <si>
    <t xml:space="preserve">866 08 01 </t>
  </si>
  <si>
    <t>Культура                                                            Итого:</t>
  </si>
  <si>
    <t>866 08 04</t>
  </si>
  <si>
    <t>Культура, кинематография                                                                             Итого:</t>
  </si>
  <si>
    <t>Другие вопросы в области культуры, кинематографии                                             Итого:</t>
  </si>
  <si>
    <t>866 10</t>
  </si>
  <si>
    <t>866 11</t>
  </si>
  <si>
    <r>
      <t xml:space="preserve">Функционирование высшего должностного лица субъекта Российской Федерации и муниципального образования            </t>
    </r>
    <r>
      <rPr>
        <b/>
        <sz val="12"/>
        <rFont val="Arial"/>
        <family val="2"/>
        <charset val="204"/>
      </rPr>
      <t>Итого:</t>
    </r>
  </si>
  <si>
    <r>
  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            </t>
    </r>
    <r>
      <rPr>
        <b/>
        <sz val="12"/>
        <rFont val="Arial"/>
        <family val="2"/>
        <charset val="204"/>
      </rPr>
      <t>Итого:</t>
    </r>
  </si>
  <si>
    <r>
      <rPr>
        <b/>
        <sz val="12"/>
        <rFont val="Arial"/>
        <family val="2"/>
        <charset val="204"/>
      </rPr>
      <t>Общегосударственные вопросы</t>
    </r>
    <r>
      <rPr>
        <b/>
        <sz val="10"/>
        <rFont val="Arial"/>
        <family val="2"/>
        <charset val="204"/>
      </rPr>
      <t xml:space="preserve">                      </t>
    </r>
    <r>
      <rPr>
        <b/>
        <sz val="12"/>
        <rFont val="Arial"/>
        <family val="2"/>
        <charset val="204"/>
      </rPr>
      <t>Итого:</t>
    </r>
  </si>
  <si>
    <r>
      <t xml:space="preserve">Другие общегосударственные вопросы  </t>
    </r>
    <r>
      <rPr>
        <b/>
        <sz val="12"/>
        <rFont val="Arial"/>
        <family val="2"/>
        <charset val="204"/>
      </rPr>
      <t>Итого:</t>
    </r>
  </si>
  <si>
    <r>
      <t xml:space="preserve">Мобилизационная и вневойсковая подготовка </t>
    </r>
    <r>
      <rPr>
        <b/>
        <sz val="12"/>
        <rFont val="Arial"/>
        <family val="2"/>
        <charset val="204"/>
      </rPr>
      <t>Итого:</t>
    </r>
  </si>
  <si>
    <r>
      <t xml:space="preserve">Национальная экономика                </t>
    </r>
    <r>
      <rPr>
        <b/>
        <sz val="14"/>
        <rFont val="Arial"/>
        <family val="2"/>
        <charset val="204"/>
      </rPr>
      <t xml:space="preserve">  Итого:</t>
    </r>
  </si>
  <si>
    <t xml:space="preserve">  Жилищно-коммунальное хозяйство                                                Итого:</t>
  </si>
  <si>
    <t>Физическая культура и спорт        Итого:</t>
  </si>
  <si>
    <t>Социальная политика                     Итого:</t>
  </si>
  <si>
    <t>866. 0104. 6601110100. 244. 290</t>
  </si>
  <si>
    <t>866. 0104. 6601110100. 244. 310</t>
  </si>
  <si>
    <t>Полномочия поселений по осуществлению внешнего муниципального контроля, переданные муниципальному району в соответствии с Соглашением</t>
  </si>
  <si>
    <t>Оценка имущества, признание прав и регулирование отношений муниципальной собственности</t>
  </si>
  <si>
    <t>866. 0113. 6601117410. 244. 225</t>
  </si>
  <si>
    <t>Полномочия поселений по формированию архивных фондов, переданные муниципальному району в соответствии с Соглашением</t>
  </si>
  <si>
    <t>866. 0310. 6601311290. 244. 310</t>
  </si>
  <si>
    <t>866. 0310.6601311290. 244. 340</t>
  </si>
  <si>
    <t>Озеленение территории</t>
  </si>
  <si>
    <t>Организация и содержание мест захоронения (кладбищ)</t>
  </si>
  <si>
    <t>Полномочия поселений по обеспечению населения услугами учреждений культуры, переданные муниципальному району в соответствии с Соглашением</t>
  </si>
  <si>
    <t>Полномочия поселений в области физической культуры и спорта, переданные муниципальному району в соответствии с Соглашением</t>
  </si>
  <si>
    <t>Прочие расходы(уплата налога на имущество)</t>
  </si>
  <si>
    <t>ИТОГО:</t>
  </si>
  <si>
    <t>10</t>
  </si>
  <si>
    <t>851 113</t>
  </si>
  <si>
    <t>852 117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</si>
  <si>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</si>
  <si>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 за налоговый период, истекший до 1 января 2011 года)</t>
  </si>
  <si>
    <t>Глава сельского поселения____________________ Васькин Р.В.
Главный бухгалтер___________________Сиверкина Г.И.</t>
  </si>
  <si>
    <t>866 04 06</t>
  </si>
  <si>
    <t>866 2 02 15001 10 0000 151</t>
  </si>
  <si>
    <t>866 2 02 15002 10 0000 151</t>
  </si>
  <si>
    <t>866 2 02 35118 10 0000 151</t>
  </si>
  <si>
    <t>866 2 02 40014 10 0000 151</t>
  </si>
  <si>
    <t>182 1 06 06033 10 0000 110</t>
  </si>
  <si>
    <t>182 1 06 06043 10 0000 110</t>
  </si>
  <si>
    <t>866 1 08 04020 01 0000 110</t>
  </si>
  <si>
    <t>866 1 11 05035 10 0000 120</t>
  </si>
  <si>
    <t>866 1 13 02995 10 0000 130</t>
  </si>
  <si>
    <t>Водное хозяйство</t>
  </si>
  <si>
    <t>00 0 00 10120</t>
  </si>
  <si>
    <t>866. 0111. 0000010120. 870. 290</t>
  </si>
  <si>
    <t>00 0 00 10550</t>
  </si>
  <si>
    <t>866. 0801. 0000010550.244. 225</t>
  </si>
  <si>
    <t>866. 0801. 0000010550.244. 226</t>
  </si>
  <si>
    <t>866. 0801. 0000010550.851. 290</t>
  </si>
  <si>
    <t>00 0 00 10570</t>
  </si>
  <si>
    <t>866. 0801. 0000010570. 540. 251</t>
  </si>
  <si>
    <t>00 0 00 14210</t>
  </si>
  <si>
    <t>866.0804.0000014210.540.251</t>
  </si>
  <si>
    <t>182 1 05 03010 01 4000 110</t>
  </si>
  <si>
    <t>182 1 01 02010 01 0000 110</t>
  </si>
  <si>
    <t>182 1 01 02030 01 0000 110</t>
  </si>
  <si>
    <t>182 1 06 01030 10 0000 110</t>
  </si>
  <si>
    <t>866. 0503. 0000070030. 244. 310</t>
  </si>
  <si>
    <t>866 1 17 01050 10 0000 180</t>
  </si>
  <si>
    <t>Мероприятия в области водного хозяйства</t>
  </si>
  <si>
    <t>Членские взносы некоммерческим организациям</t>
  </si>
  <si>
    <t>Иные бюджетные ассигнования</t>
  </si>
  <si>
    <t>Уплата налогов, сборов и иных платежей</t>
  </si>
  <si>
    <t>866. 0104. 6601181410. 853. 290</t>
  </si>
  <si>
    <t>866. 0102. 6601180010. 121. 211</t>
  </si>
  <si>
    <t>866. 0102. 6601180010. 129. 213</t>
  </si>
  <si>
    <t>866. 0104. 6601180040. 121. 211</t>
  </si>
  <si>
    <t>866. 0104. 6601180040. 129. 213</t>
  </si>
  <si>
    <t>866. 0104. 6601180040. 244. 221</t>
  </si>
  <si>
    <t>866. 0104. 6601180040. 244. 223</t>
  </si>
  <si>
    <t>866. 0104. 6601180040. 244. 225</t>
  </si>
  <si>
    <t>866. 0104. 6601180040. 244. 226</t>
  </si>
  <si>
    <t>866. 0104. 6601180040. 244. 340</t>
  </si>
  <si>
    <t>866. 0104. 6601180040. 851. 290</t>
  </si>
  <si>
    <t>866. 0104. 6601180040. 852. 290</t>
  </si>
  <si>
    <t>866. 0104. 6601180040. 853. 290</t>
  </si>
  <si>
    <t>866. 0106. 6601184200. 540. 251</t>
  </si>
  <si>
    <t>866. 0113.6601180900. 244. 226</t>
  </si>
  <si>
    <t>866. 0113. 6601180920. 244. 223</t>
  </si>
  <si>
    <t>866. 0113.6601184220. 540. 251</t>
  </si>
  <si>
    <t>866. 0203. 6601251180. 121. 211</t>
  </si>
  <si>
    <t>866. 0203. 6601251180. 129. 213</t>
  </si>
  <si>
    <t>866. 0203. 6601251180. 244. 340</t>
  </si>
  <si>
    <t>866. 0310. 6601381140. 244. 226</t>
  </si>
  <si>
    <t>866. 0406. 6601683300. 244. 226</t>
  </si>
  <si>
    <t>866. 0409. 6601483740. 244. 225</t>
  </si>
  <si>
    <t>866. 0409. 6601483740. 244. 226</t>
  </si>
  <si>
    <t>866. 0501. 6601583760. 244. 340</t>
  </si>
  <si>
    <t>866. 0503. 6601581690. 244. 223</t>
  </si>
  <si>
    <t>866. 0503. 6601581690. 244. 340</t>
  </si>
  <si>
    <t>866. 0503. 6601581700. 244. 225</t>
  </si>
  <si>
    <t>866. 0503. 6601581710. 244. 225</t>
  </si>
  <si>
    <t>866. 1001. 6601782450. 321. 263</t>
  </si>
  <si>
    <t>866. 1102. 6601884290. 540. 251</t>
  </si>
  <si>
    <t>66 0 11 80040</t>
  </si>
  <si>
    <t>66 0 11 84200</t>
  </si>
  <si>
    <t>66 0 11 80040 850</t>
  </si>
  <si>
    <t>66 0 11 80900</t>
  </si>
  <si>
    <t>66 0 18 84290</t>
  </si>
  <si>
    <t>66 0 17 82450</t>
  </si>
  <si>
    <t>866. 0503. 6601581730. 244. 226</t>
  </si>
  <si>
    <t>66 0 15 81730</t>
  </si>
  <si>
    <t>66 0 15 881710</t>
  </si>
  <si>
    <t>66 0 15 881700</t>
  </si>
  <si>
    <t>66 0 15 881690</t>
  </si>
  <si>
    <t>66 0 15 883760</t>
  </si>
  <si>
    <t>66 0 14 83740</t>
  </si>
  <si>
    <t>66 0 16 83300</t>
  </si>
  <si>
    <t>66 0 13 81140</t>
  </si>
  <si>
    <t>66 0 12 51180</t>
  </si>
  <si>
    <t>66 0 11 84220</t>
  </si>
  <si>
    <t>66 0 11 80920</t>
  </si>
  <si>
    <t>66 0 11 80010</t>
  </si>
  <si>
    <t>182 1 05 03010 01 0000 110</t>
  </si>
  <si>
    <t>Информационное обеспечение деятельности органов местного самоуправления</t>
  </si>
  <si>
    <t>866. 0104. 6601180070. 244. 226</t>
  </si>
  <si>
    <t>66 0 11 80070</t>
  </si>
  <si>
    <t>66 0 11 81410</t>
  </si>
  <si>
    <t>866. 0503. 6601581690. 244. 225</t>
  </si>
  <si>
    <t>Эксплуатация и содержание имущества, находящегося в муниципальной собственности, арендованного недвижимого имущества</t>
  </si>
  <si>
    <t>66 0 11 80930</t>
  </si>
  <si>
    <t>866. 0113. 6601180930. 851. 290</t>
  </si>
  <si>
    <t>на 01.04.2018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</si>
</sst>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>
    <font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i/>
      <sz val="11.5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i/>
      <sz val="16"/>
      <name val="Arial"/>
      <family val="2"/>
      <charset val="204"/>
    </font>
    <font>
      <i/>
      <sz val="11"/>
      <name val="Arial"/>
      <family val="2"/>
      <charset val="204"/>
    </font>
    <font>
      <i/>
      <sz val="13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sz val="10.5"/>
      <name val="Arial"/>
      <family val="2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sz val="13"/>
      <name val="Arial"/>
      <family val="2"/>
      <charset val="204"/>
    </font>
    <font>
      <i/>
      <sz val="10"/>
      <name val="Book Antiqua"/>
      <family val="1"/>
      <charset val="204"/>
    </font>
    <font>
      <sz val="10"/>
      <name val="Arial Cyr"/>
      <charset val="204"/>
    </font>
    <font>
      <b/>
      <i/>
      <sz val="10"/>
      <name val="Berlin Sans FB"/>
      <family val="2"/>
    </font>
    <font>
      <b/>
      <i/>
      <sz val="10.5"/>
      <name val="Berlin Sans FB"/>
      <family val="2"/>
    </font>
    <font>
      <b/>
      <sz val="12"/>
      <name val="Cambria"/>
      <family val="1"/>
      <charset val="204"/>
    </font>
    <font>
      <b/>
      <sz val="11"/>
      <name val="Cambria"/>
      <family val="1"/>
      <charset val="204"/>
    </font>
    <font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sz val="11.5"/>
      <name val="Arial"/>
      <family val="2"/>
      <charset val="204"/>
    </font>
    <font>
      <b/>
      <i/>
      <sz val="13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3.5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5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Cambria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5">
    <xf numFmtId="0" fontId="0" fillId="0" borderId="0"/>
    <xf numFmtId="0" fontId="51" fillId="0" borderId="21">
      <alignment horizontal="left" wrapText="1"/>
    </xf>
    <xf numFmtId="0" fontId="51" fillId="0" borderId="22">
      <alignment horizontal="left" wrapText="1"/>
    </xf>
    <xf numFmtId="0" fontId="51" fillId="0" borderId="23">
      <alignment horizontal="center"/>
    </xf>
    <xf numFmtId="49" fontId="51" fillId="0" borderId="0"/>
    <xf numFmtId="49" fontId="52" fillId="0" borderId="0"/>
    <xf numFmtId="49" fontId="52" fillId="4" borderId="0"/>
    <xf numFmtId="49" fontId="52" fillId="0" borderId="24">
      <alignment horizontal="center" vertical="center" wrapText="1"/>
    </xf>
    <xf numFmtId="49" fontId="53" fillId="0" borderId="24">
      <alignment horizontal="center" vertical="center" wrapText="1"/>
    </xf>
    <xf numFmtId="0" fontId="51" fillId="0" borderId="24">
      <alignment horizontal="center" vertical="center"/>
    </xf>
    <xf numFmtId="4" fontId="52" fillId="0" borderId="24">
      <alignment horizontal="right" vertical="center" shrinkToFit="1"/>
    </xf>
    <xf numFmtId="4" fontId="52" fillId="0" borderId="25">
      <alignment horizontal="right" vertical="center" shrinkToFit="1"/>
    </xf>
    <xf numFmtId="4" fontId="52" fillId="0" borderId="26">
      <alignment horizontal="right" vertical="center" shrinkToFit="1"/>
    </xf>
    <xf numFmtId="4" fontId="52" fillId="0" borderId="24">
      <alignment horizontal="center" vertical="center" shrinkToFit="1"/>
    </xf>
    <xf numFmtId="4" fontId="52" fillId="0" borderId="26">
      <alignment horizontal="center" vertical="center" shrinkToFit="1"/>
    </xf>
    <xf numFmtId="4" fontId="52" fillId="0" borderId="25">
      <alignment horizontal="center" vertical="center" shrinkToFit="1"/>
    </xf>
    <xf numFmtId="0" fontId="52" fillId="4" borderId="23">
      <alignment horizontal="right" vertical="center" shrinkToFit="1"/>
    </xf>
    <xf numFmtId="0" fontId="54" fillId="0" borderId="0">
      <alignment vertical="center"/>
    </xf>
    <xf numFmtId="0" fontId="51" fillId="4" borderId="0"/>
    <xf numFmtId="49" fontId="53" fillId="0" borderId="24">
      <alignment horizontal="center" vertical="center" wrapText="1"/>
    </xf>
    <xf numFmtId="0" fontId="55" fillId="0" borderId="21"/>
    <xf numFmtId="0" fontId="55" fillId="0" borderId="23"/>
    <xf numFmtId="0" fontId="56" fillId="0" borderId="0">
      <alignment horizontal="center" vertical="center" wrapText="1"/>
    </xf>
    <xf numFmtId="0" fontId="51" fillId="0" borderId="0">
      <alignment horizontal="center"/>
    </xf>
    <xf numFmtId="0" fontId="51" fillId="0" borderId="23">
      <alignment horizontal="center" vertical="center"/>
    </xf>
    <xf numFmtId="0" fontId="53" fillId="0" borderId="24">
      <alignment horizontal="center" vertical="center" wrapText="1"/>
    </xf>
    <xf numFmtId="0" fontId="51" fillId="0" borderId="0">
      <alignment horizontal="center"/>
    </xf>
    <xf numFmtId="0" fontId="52" fillId="0" borderId="23">
      <alignment horizontal="right" vertical="center" shrinkToFit="1"/>
    </xf>
    <xf numFmtId="0" fontId="57" fillId="0" borderId="0"/>
    <xf numFmtId="0" fontId="52" fillId="0" borderId="23">
      <alignment horizontal="center" vertical="center"/>
    </xf>
    <xf numFmtId="49" fontId="51" fillId="0" borderId="0">
      <alignment horizontal="center" vertical="center" wrapText="1"/>
    </xf>
    <xf numFmtId="0" fontId="51" fillId="0" borderId="23">
      <alignment horizontal="center" vertical="center"/>
    </xf>
    <xf numFmtId="0" fontId="51" fillId="0" borderId="0">
      <alignment horizontal="center" vertical="center"/>
    </xf>
    <xf numFmtId="49" fontId="52" fillId="0" borderId="23">
      <alignment horizontal="right" vertical="center" shrinkToFit="1"/>
    </xf>
    <xf numFmtId="0" fontId="54" fillId="0" borderId="27">
      <alignment vertical="center"/>
    </xf>
    <xf numFmtId="0" fontId="54" fillId="0" borderId="28">
      <alignment vertical="center"/>
    </xf>
    <xf numFmtId="0" fontId="58" fillId="0" borderId="0"/>
    <xf numFmtId="0" fontId="54" fillId="0" borderId="29">
      <alignment vertical="center"/>
    </xf>
    <xf numFmtId="0" fontId="55" fillId="0" borderId="29"/>
    <xf numFmtId="0" fontId="59" fillId="0" borderId="0"/>
    <xf numFmtId="0" fontId="56" fillId="0" borderId="27">
      <alignment horizontal="center" vertical="center" wrapText="1"/>
    </xf>
    <xf numFmtId="0" fontId="52" fillId="0" borderId="30">
      <alignment horizontal="center" vertical="center"/>
    </xf>
    <xf numFmtId="0" fontId="52" fillId="0" borderId="27">
      <alignment horizontal="center" vertical="center"/>
    </xf>
    <xf numFmtId="0" fontId="51" fillId="0" borderId="21">
      <alignment horizontal="center" vertical="center"/>
    </xf>
    <xf numFmtId="0" fontId="51" fillId="0" borderId="0">
      <alignment horizontal="left" vertical="center"/>
    </xf>
    <xf numFmtId="0" fontId="56" fillId="0" borderId="0">
      <alignment horizontal="left" vertical="center" wrapText="1"/>
    </xf>
    <xf numFmtId="0" fontId="52" fillId="0" borderId="0">
      <alignment horizontal="left" vertical="center"/>
    </xf>
    <xf numFmtId="0" fontId="52" fillId="0" borderId="0">
      <alignment horizontal="left" vertical="center"/>
    </xf>
    <xf numFmtId="0" fontId="52" fillId="0" borderId="0">
      <alignment horizontal="center" vertical="center"/>
    </xf>
    <xf numFmtId="0" fontId="52" fillId="0" borderId="31">
      <alignment horizontal="center" vertical="center" wrapText="1"/>
    </xf>
    <xf numFmtId="0" fontId="52" fillId="0" borderId="31">
      <alignment horizontal="center" vertical="center"/>
    </xf>
    <xf numFmtId="49" fontId="60" fillId="0" borderId="32">
      <alignment horizontal="left" vertical="center" wrapText="1"/>
    </xf>
    <xf numFmtId="0" fontId="52" fillId="0" borderId="33">
      <alignment horizontal="left" vertical="center" wrapText="1"/>
    </xf>
    <xf numFmtId="0" fontId="52" fillId="0" borderId="34">
      <alignment horizontal="left" vertical="center" wrapText="1"/>
    </xf>
    <xf numFmtId="0" fontId="52" fillId="0" borderId="32">
      <alignment horizontal="left" vertical="center" wrapText="1"/>
    </xf>
    <xf numFmtId="0" fontId="60" fillId="0" borderId="32">
      <alignment horizontal="left" vertical="center" wrapText="1"/>
    </xf>
    <xf numFmtId="49" fontId="52" fillId="0" borderId="32">
      <alignment horizontal="left" vertical="center" wrapText="1"/>
    </xf>
    <xf numFmtId="49" fontId="52" fillId="0" borderId="32">
      <alignment horizontal="left" vertical="center" wrapText="1" indent="1"/>
    </xf>
    <xf numFmtId="49" fontId="61" fillId="0" borderId="32">
      <alignment horizontal="left" vertical="center" wrapText="1" indent="1"/>
    </xf>
    <xf numFmtId="0" fontId="52" fillId="0" borderId="32">
      <alignment horizontal="left" vertical="center" wrapText="1" indent="2"/>
    </xf>
    <xf numFmtId="49" fontId="52" fillId="0" borderId="32">
      <alignment horizontal="left" vertical="center" wrapText="1" indent="2"/>
    </xf>
    <xf numFmtId="49" fontId="60" fillId="0" borderId="32">
      <alignment vertical="center" wrapText="1"/>
    </xf>
    <xf numFmtId="0" fontId="62" fillId="0" borderId="32">
      <alignment wrapText="1"/>
    </xf>
    <xf numFmtId="49" fontId="60" fillId="0" borderId="32">
      <alignment horizontal="left" vertical="center" wrapText="1" indent="1"/>
    </xf>
    <xf numFmtId="49" fontId="52" fillId="0" borderId="32">
      <alignment horizontal="left" vertical="center" wrapText="1" indent="3"/>
    </xf>
    <xf numFmtId="0" fontId="52" fillId="0" borderId="32">
      <alignment horizontal="left" vertical="center" wrapText="1" indent="1"/>
    </xf>
    <xf numFmtId="49" fontId="63" fillId="0" borderId="32">
      <alignment horizontal="left" vertical="center" wrapText="1"/>
    </xf>
    <xf numFmtId="49" fontId="52" fillId="0" borderId="32">
      <alignment vertical="center" wrapText="1"/>
    </xf>
    <xf numFmtId="49" fontId="61" fillId="0" borderId="32">
      <alignment horizontal="left" vertical="center" wrapText="1"/>
    </xf>
    <xf numFmtId="49" fontId="60" fillId="0" borderId="35">
      <alignment horizontal="left" vertical="center" wrapText="1"/>
    </xf>
    <xf numFmtId="49" fontId="52" fillId="4" borderId="36">
      <alignment horizontal="left" vertical="center" wrapText="1"/>
    </xf>
    <xf numFmtId="0" fontId="59" fillId="0" borderId="0">
      <alignment vertical="center"/>
    </xf>
    <xf numFmtId="0" fontId="59" fillId="0" borderId="23">
      <alignment vertical="center"/>
    </xf>
    <xf numFmtId="0" fontId="55" fillId="0" borderId="0"/>
    <xf numFmtId="0" fontId="52" fillId="0" borderId="0"/>
    <xf numFmtId="0" fontId="52" fillId="0" borderId="0">
      <alignment vertical="center"/>
    </xf>
    <xf numFmtId="0" fontId="51" fillId="0" borderId="0">
      <alignment vertical="center"/>
    </xf>
    <xf numFmtId="0" fontId="51" fillId="4" borderId="0">
      <alignment vertical="center"/>
    </xf>
    <xf numFmtId="0" fontId="59" fillId="0" borderId="21">
      <alignment horizontal="left" vertical="center"/>
    </xf>
    <xf numFmtId="0" fontId="59" fillId="0" borderId="24">
      <alignment horizontal="left" vertical="center" wrapText="1"/>
    </xf>
    <xf numFmtId="0" fontId="59" fillId="0" borderId="23">
      <alignment horizontal="left" vertical="center"/>
    </xf>
    <xf numFmtId="0" fontId="52" fillId="0" borderId="0">
      <alignment horizontal="center" vertical="center"/>
    </xf>
    <xf numFmtId="49" fontId="60" fillId="0" borderId="0">
      <alignment horizontal="center" vertical="center" wrapText="1"/>
    </xf>
    <xf numFmtId="0" fontId="52" fillId="0" borderId="24">
      <alignment horizontal="center" vertical="center" wrapText="1"/>
    </xf>
    <xf numFmtId="0" fontId="52" fillId="0" borderId="24">
      <alignment horizontal="center" vertical="center"/>
    </xf>
    <xf numFmtId="49" fontId="60" fillId="0" borderId="24">
      <alignment horizontal="center" vertical="center" wrapText="1"/>
    </xf>
    <xf numFmtId="49" fontId="52" fillId="0" borderId="25">
      <alignment horizontal="center" vertical="center"/>
    </xf>
    <xf numFmtId="49" fontId="52" fillId="0" borderId="26">
      <alignment horizontal="center" vertical="center"/>
    </xf>
    <xf numFmtId="49" fontId="52" fillId="0" borderId="24">
      <alignment horizontal="center" vertical="center"/>
    </xf>
    <xf numFmtId="0" fontId="51" fillId="0" borderId="25"/>
    <xf numFmtId="49" fontId="60" fillId="0" borderId="24">
      <alignment horizontal="center" vertical="center"/>
    </xf>
    <xf numFmtId="49" fontId="60" fillId="0" borderId="25">
      <alignment horizontal="center" vertical="center" wrapText="1"/>
    </xf>
    <xf numFmtId="49" fontId="52" fillId="0" borderId="26">
      <alignment horizontal="center" vertical="center" wrapText="1"/>
    </xf>
    <xf numFmtId="49" fontId="52" fillId="0" borderId="24">
      <alignment horizontal="center" vertical="center" wrapText="1"/>
    </xf>
    <xf numFmtId="49" fontId="60" fillId="0" borderId="25">
      <alignment horizontal="center" vertical="center"/>
    </xf>
    <xf numFmtId="0" fontId="52" fillId="0" borderId="25">
      <alignment horizontal="center" vertical="center"/>
    </xf>
    <xf numFmtId="0" fontId="52" fillId="0" borderId="26">
      <alignment horizontal="center" vertical="center"/>
    </xf>
    <xf numFmtId="49" fontId="60" fillId="0" borderId="26">
      <alignment horizontal="left" vertical="center"/>
    </xf>
    <xf numFmtId="49" fontId="60" fillId="0" borderId="26">
      <alignment horizontal="center" vertical="center"/>
    </xf>
    <xf numFmtId="49" fontId="52" fillId="0" borderId="23">
      <alignment horizontal="center" vertical="center"/>
    </xf>
    <xf numFmtId="0" fontId="54" fillId="0" borderId="0">
      <alignment horizontal="center" vertical="center"/>
    </xf>
    <xf numFmtId="0" fontId="51" fillId="0" borderId="0"/>
    <xf numFmtId="0" fontId="52" fillId="4" borderId="0"/>
    <xf numFmtId="0" fontId="56" fillId="0" borderId="0">
      <alignment horizontal="center" vertical="center" wrapText="1"/>
    </xf>
    <xf numFmtId="0" fontId="51" fillId="0" borderId="0">
      <alignment horizontal="center" vertical="center"/>
    </xf>
    <xf numFmtId="0" fontId="52" fillId="0" borderId="24">
      <alignment horizontal="center" vertical="center" wrapText="1"/>
    </xf>
    <xf numFmtId="0" fontId="52" fillId="0" borderId="24">
      <alignment horizontal="center" vertical="center" wrapText="1"/>
    </xf>
    <xf numFmtId="0" fontId="52" fillId="0" borderId="25">
      <alignment horizontal="center" vertical="center" wrapText="1"/>
    </xf>
    <xf numFmtId="0" fontId="52" fillId="0" borderId="26">
      <alignment horizontal="center" vertical="center" wrapText="1"/>
    </xf>
    <xf numFmtId="49" fontId="52" fillId="0" borderId="25">
      <alignment horizontal="center" vertical="center" wrapText="1"/>
    </xf>
    <xf numFmtId="49" fontId="60" fillId="0" borderId="26">
      <alignment horizontal="left" vertical="center" wrapText="1"/>
    </xf>
    <xf numFmtId="49" fontId="60" fillId="0" borderId="26">
      <alignment horizontal="center" vertical="center" wrapText="1"/>
    </xf>
    <xf numFmtId="49" fontId="52" fillId="0" borderId="23">
      <alignment horizontal="center" vertical="center" wrapText="1"/>
    </xf>
    <xf numFmtId="0" fontId="52" fillId="0" borderId="0">
      <alignment horizontal="center" vertical="center"/>
    </xf>
    <xf numFmtId="0" fontId="52" fillId="4" borderId="0">
      <alignment horizontal="center" vertical="center"/>
    </xf>
    <xf numFmtId="49" fontId="52" fillId="0" borderId="25">
      <alignment horizontal="left" vertical="center"/>
    </xf>
    <xf numFmtId="0" fontId="51" fillId="0" borderId="21">
      <alignment horizontal="center"/>
    </xf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64" fillId="11" borderId="37" applyNumberFormat="0" applyAlignment="0" applyProtection="0"/>
    <xf numFmtId="0" fontId="65" fillId="12" borderId="38" applyNumberFormat="0" applyAlignment="0" applyProtection="0"/>
    <xf numFmtId="0" fontId="66" fillId="12" borderId="37" applyNumberFormat="0" applyAlignment="0" applyProtection="0"/>
    <xf numFmtId="0" fontId="67" fillId="0" borderId="39" applyNumberFormat="0" applyFill="0" applyAlignment="0" applyProtection="0"/>
    <xf numFmtId="0" fontId="68" fillId="0" borderId="40" applyNumberFormat="0" applyFill="0" applyAlignment="0" applyProtection="0"/>
    <xf numFmtId="0" fontId="69" fillId="0" borderId="41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42" applyNumberFormat="0" applyFill="0" applyAlignment="0" applyProtection="0"/>
    <xf numFmtId="0" fontId="71" fillId="13" borderId="43" applyNumberFormat="0" applyAlignment="0" applyProtection="0"/>
    <xf numFmtId="0" fontId="72" fillId="0" borderId="0" applyNumberFormat="0" applyFill="0" applyBorder="0" applyAlignment="0" applyProtection="0"/>
    <xf numFmtId="0" fontId="73" fillId="14" borderId="0" applyNumberFormat="0" applyBorder="0" applyAlignment="0" applyProtection="0"/>
    <xf numFmtId="0" fontId="49" fillId="0" borderId="0"/>
    <xf numFmtId="0" fontId="29" fillId="0" borderId="0"/>
    <xf numFmtId="0" fontId="74" fillId="15" borderId="0" applyNumberFormat="0" applyBorder="0" applyAlignment="0" applyProtection="0"/>
    <xf numFmtId="0" fontId="75" fillId="0" borderId="0" applyNumberFormat="0" applyFill="0" applyBorder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34" fillId="16" borderId="44" applyNumberFormat="0" applyFont="0" applyAlignment="0" applyProtection="0"/>
    <xf numFmtId="0" fontId="76" fillId="0" borderId="45" applyNumberFormat="0" applyFill="0" applyAlignment="0" applyProtection="0"/>
    <xf numFmtId="0" fontId="77" fillId="0" borderId="0" applyNumberFormat="0" applyFill="0" applyBorder="0" applyAlignment="0" applyProtection="0"/>
    <xf numFmtId="0" fontId="78" fillId="17" borderId="0" applyNumberFormat="0" applyBorder="0" applyAlignment="0" applyProtection="0"/>
  </cellStyleXfs>
  <cellXfs count="20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Alignment="1"/>
    <xf numFmtId="0" fontId="3" fillId="0" borderId="0" xfId="0" applyFont="1" applyAlignment="1" applyProtection="1">
      <alignment vertical="top" wrapText="1"/>
    </xf>
    <xf numFmtId="49" fontId="3" fillId="0" borderId="0" xfId="0" applyNumberFormat="1" applyFont="1" applyAlignment="1" applyProtection="1">
      <alignment vertical="top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/>
    <xf numFmtId="0" fontId="3" fillId="0" borderId="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5" fillId="0" borderId="0" xfId="0" applyNumberFormat="1" applyFont="1"/>
    <xf numFmtId="0" fontId="4" fillId="0" borderId="0" xfId="0" applyFont="1" applyFill="1"/>
    <xf numFmtId="0" fontId="6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/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 applyProtection="1"/>
    <xf numFmtId="0" fontId="4" fillId="0" borderId="0" xfId="0" applyFont="1" applyFill="1" applyBorder="1"/>
    <xf numFmtId="0" fontId="4" fillId="0" borderId="0" xfId="0" applyFont="1" applyFill="1" applyBorder="1" applyAlignment="1"/>
    <xf numFmtId="14" fontId="0" fillId="0" borderId="0" xfId="0" applyNumberFormat="1"/>
    <xf numFmtId="0" fontId="7" fillId="0" borderId="7" xfId="0" applyFont="1" applyFill="1" applyBorder="1" applyAlignment="1">
      <alignment horizontal="left" wrapText="1" indent="2"/>
    </xf>
    <xf numFmtId="49" fontId="7" fillId="0" borderId="7" xfId="0" applyNumberFormat="1" applyFont="1" applyFill="1" applyBorder="1" applyAlignment="1" applyProtection="1">
      <alignment horizontal="center" shrinkToFit="1"/>
      <protection locked="0"/>
    </xf>
    <xf numFmtId="49" fontId="7" fillId="0" borderId="7" xfId="0" applyNumberFormat="1" applyFont="1" applyFill="1" applyBorder="1" applyAlignment="1">
      <alignment horizontal="center" shrinkToFit="1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4" fillId="0" borderId="9" xfId="0" applyFont="1" applyBorder="1" applyAlignment="1" applyProtection="1">
      <alignment horizontal="center"/>
    </xf>
    <xf numFmtId="0" fontId="4" fillId="0" borderId="9" xfId="0" applyFont="1" applyBorder="1" applyAlignment="1" applyProtection="1"/>
    <xf numFmtId="49" fontId="4" fillId="0" borderId="3" xfId="0" applyNumberFormat="1" applyFont="1" applyBorder="1" applyAlignment="1" applyProtection="1">
      <alignment horizontal="center"/>
    </xf>
    <xf numFmtId="0" fontId="4" fillId="0" borderId="10" xfId="0" applyNumberFormat="1" applyFont="1" applyBorder="1" applyAlignment="1" applyProtection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10" fillId="0" borderId="7" xfId="0" applyNumberFormat="1" applyFont="1" applyFill="1" applyBorder="1" applyAlignment="1" applyProtection="1">
      <alignment horizontal="right" shrinkToFit="1"/>
      <protection locked="0"/>
    </xf>
    <xf numFmtId="4" fontId="11" fillId="0" borderId="7" xfId="0" applyNumberFormat="1" applyFont="1" applyFill="1" applyBorder="1" applyAlignment="1">
      <alignment horizontal="right" shrinkToFit="1"/>
    </xf>
    <xf numFmtId="0" fontId="12" fillId="0" borderId="0" xfId="0" applyFont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wrapText="1"/>
    </xf>
    <xf numFmtId="49" fontId="14" fillId="0" borderId="7" xfId="0" applyNumberFormat="1" applyFont="1" applyFill="1" applyBorder="1" applyAlignment="1">
      <alignment horizontal="center" shrinkToFit="1"/>
    </xf>
    <xf numFmtId="49" fontId="15" fillId="0" borderId="7" xfId="0" applyNumberFormat="1" applyFont="1" applyFill="1" applyBorder="1" applyAlignment="1">
      <alignment horizontal="center" shrinkToFit="1"/>
    </xf>
    <xf numFmtId="4" fontId="14" fillId="0" borderId="7" xfId="0" applyNumberFormat="1" applyFont="1" applyFill="1" applyBorder="1" applyAlignment="1">
      <alignment horizontal="right" shrinkToFit="1"/>
    </xf>
    <xf numFmtId="49" fontId="17" fillId="0" borderId="7" xfId="0" applyNumberFormat="1" applyFont="1" applyFill="1" applyBorder="1" applyAlignment="1">
      <alignment horizontal="center" shrinkToFit="1"/>
    </xf>
    <xf numFmtId="4" fontId="16" fillId="0" borderId="7" xfId="0" applyNumberFormat="1" applyFont="1" applyFill="1" applyBorder="1" applyAlignment="1">
      <alignment horizontal="right" shrinkToFit="1"/>
    </xf>
    <xf numFmtId="0" fontId="10" fillId="0" borderId="0" xfId="0" applyFont="1" applyFill="1"/>
    <xf numFmtId="0" fontId="18" fillId="0" borderId="7" xfId="0" applyFont="1" applyFill="1" applyBorder="1" applyAlignment="1">
      <alignment horizontal="left" wrapText="1" indent="2"/>
    </xf>
    <xf numFmtId="49" fontId="18" fillId="0" borderId="7" xfId="0" applyNumberFormat="1" applyFont="1" applyFill="1" applyBorder="1" applyAlignment="1" applyProtection="1">
      <alignment horizontal="center" shrinkToFit="1"/>
      <protection locked="0"/>
    </xf>
    <xf numFmtId="49" fontId="18" fillId="0" borderId="7" xfId="0" applyNumberFormat="1" applyFont="1" applyFill="1" applyBorder="1" applyAlignment="1">
      <alignment horizontal="center" shrinkToFit="1"/>
    </xf>
    <xf numFmtId="4" fontId="19" fillId="0" borderId="7" xfId="0" applyNumberFormat="1" applyFont="1" applyFill="1" applyBorder="1" applyAlignment="1">
      <alignment horizontal="right" shrinkToFit="1"/>
    </xf>
    <xf numFmtId="0" fontId="20" fillId="0" borderId="7" xfId="0" applyFont="1" applyFill="1" applyBorder="1" applyAlignment="1">
      <alignment horizontal="right" wrapText="1" indent="2"/>
    </xf>
    <xf numFmtId="0" fontId="20" fillId="0" borderId="7" xfId="0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shrinkToFit="1"/>
    </xf>
    <xf numFmtId="0" fontId="20" fillId="0" borderId="7" xfId="0" applyFont="1" applyFill="1" applyBorder="1" applyAlignment="1">
      <alignment horizontal="right" wrapText="1"/>
    </xf>
    <xf numFmtId="3" fontId="20" fillId="0" borderId="7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 applyProtection="1">
      <alignment horizontal="center" shrinkToFit="1"/>
      <protection locked="0"/>
    </xf>
    <xf numFmtId="4" fontId="12" fillId="0" borderId="7" xfId="0" applyNumberFormat="1" applyFont="1" applyFill="1" applyBorder="1" applyAlignment="1" applyProtection="1">
      <alignment horizontal="right" shrinkToFit="1"/>
      <protection locked="0"/>
    </xf>
    <xf numFmtId="0" fontId="1" fillId="0" borderId="0" xfId="0" applyFont="1" applyFill="1"/>
    <xf numFmtId="0" fontId="12" fillId="0" borderId="7" xfId="0" applyFont="1" applyFill="1" applyBorder="1" applyAlignment="1">
      <alignment wrapText="1"/>
    </xf>
    <xf numFmtId="49" fontId="12" fillId="0" borderId="7" xfId="0" applyNumberFormat="1" applyFont="1" applyFill="1" applyBorder="1" applyAlignment="1" applyProtection="1">
      <alignment horizontal="center" shrinkToFit="1"/>
      <protection locked="0"/>
    </xf>
    <xf numFmtId="4" fontId="23" fillId="0" borderId="0" xfId="0" applyNumberFormat="1" applyFont="1"/>
    <xf numFmtId="4" fontId="8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4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4" fontId="20" fillId="0" borderId="7" xfId="0" applyNumberFormat="1" applyFont="1" applyFill="1" applyBorder="1" applyAlignment="1" applyProtection="1">
      <alignment horizontal="right" shrinkToFit="1"/>
      <protection locked="0"/>
    </xf>
    <xf numFmtId="4" fontId="25" fillId="0" borderId="0" xfId="0" applyNumberFormat="1" applyFont="1"/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horizontal="center"/>
    </xf>
    <xf numFmtId="0" fontId="27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4" fontId="28" fillId="0" borderId="7" xfId="0" applyNumberFormat="1" applyFont="1" applyFill="1" applyBorder="1" applyAlignment="1">
      <alignment horizontal="right" shrinkToFit="1"/>
    </xf>
    <xf numFmtId="4" fontId="28" fillId="0" borderId="7" xfId="0" applyNumberFormat="1" applyFont="1" applyFill="1" applyBorder="1" applyAlignment="1">
      <alignment horizontal="right" vertical="center" shrinkToFit="1"/>
    </xf>
    <xf numFmtId="0" fontId="1" fillId="0" borderId="7" xfId="0" applyFont="1" applyBorder="1" applyAlignment="1">
      <alignment horizontal="right" wrapText="1" indent="2"/>
    </xf>
    <xf numFmtId="0" fontId="20" fillId="0" borderId="7" xfId="0" applyFont="1" applyFill="1" applyBorder="1" applyAlignment="1">
      <alignment horizontal="right" vertical="center" wrapText="1" indent="2"/>
    </xf>
    <xf numFmtId="0" fontId="12" fillId="0" borderId="7" xfId="0" applyFont="1" applyFill="1" applyBorder="1" applyAlignment="1">
      <alignment horizontal="center" wrapText="1"/>
    </xf>
    <xf numFmtId="4" fontId="32" fillId="0" borderId="7" xfId="0" applyNumberFormat="1" applyFont="1" applyFill="1" applyBorder="1" applyAlignment="1">
      <alignment horizontal="right" wrapText="1"/>
    </xf>
    <xf numFmtId="0" fontId="30" fillId="0" borderId="7" xfId="0" applyFont="1" applyFill="1" applyBorder="1" applyAlignment="1">
      <alignment horizontal="center" wrapText="1"/>
    </xf>
    <xf numFmtId="4" fontId="33" fillId="0" borderId="7" xfId="0" applyNumberFormat="1" applyFont="1" applyFill="1" applyBorder="1" applyAlignment="1">
      <alignment horizontal="center" wrapText="1"/>
    </xf>
    <xf numFmtId="0" fontId="31" fillId="0" borderId="7" xfId="0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22" fillId="0" borderId="0" xfId="0" applyNumberFormat="1" applyFont="1" applyAlignment="1">
      <alignment horizontal="center"/>
    </xf>
    <xf numFmtId="4" fontId="5" fillId="0" borderId="0" xfId="0" applyNumberFormat="1" applyFont="1" applyFill="1"/>
    <xf numFmtId="0" fontId="18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 wrapText="1" indent="2"/>
    </xf>
    <xf numFmtId="4" fontId="33" fillId="2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right" vertical="top" wrapText="1" indent="2"/>
    </xf>
    <xf numFmtId="4" fontId="36" fillId="0" borderId="7" xfId="0" applyNumberFormat="1" applyFont="1" applyFill="1" applyBorder="1" applyAlignment="1">
      <alignment horizontal="right" vertical="center" shrinkToFit="1"/>
    </xf>
    <xf numFmtId="49" fontId="10" fillId="0" borderId="7" xfId="0" applyNumberFormat="1" applyFont="1" applyFill="1" applyBorder="1" applyAlignment="1" applyProtection="1">
      <alignment horizontal="center" shrinkToFit="1"/>
      <protection locked="0"/>
    </xf>
    <xf numFmtId="49" fontId="20" fillId="0" borderId="7" xfId="0" applyNumberFormat="1" applyFont="1" applyFill="1" applyBorder="1" applyAlignment="1">
      <alignment horizontal="center" shrinkToFit="1"/>
    </xf>
    <xf numFmtId="4" fontId="37" fillId="0" borderId="7" xfId="0" applyNumberFormat="1" applyFont="1" applyFill="1" applyBorder="1" applyAlignment="1">
      <alignment horizontal="right" shrinkToFit="1"/>
    </xf>
    <xf numFmtId="0" fontId="38" fillId="0" borderId="7" xfId="135" applyFont="1" applyBorder="1" applyAlignment="1"/>
    <xf numFmtId="0" fontId="38" fillId="0" borderId="7" xfId="134" applyFont="1" applyBorder="1" applyAlignment="1">
      <alignment horizontal="left" vertical="center" wrapText="1"/>
    </xf>
    <xf numFmtId="4" fontId="11" fillId="0" borderId="7" xfId="135" applyNumberFormat="1" applyFont="1" applyBorder="1" applyAlignment="1"/>
    <xf numFmtId="49" fontId="39" fillId="0" borderId="7" xfId="0" applyNumberFormat="1" applyFont="1" applyFill="1" applyBorder="1" applyAlignment="1" applyProtection="1">
      <alignment horizontal="center" shrinkToFit="1"/>
      <protection locked="0"/>
    </xf>
    <xf numFmtId="0" fontId="38" fillId="0" borderId="7" xfId="0" applyFont="1" applyFill="1" applyBorder="1" applyAlignment="1">
      <alignment horizontal="left" wrapText="1"/>
    </xf>
    <xf numFmtId="2" fontId="45" fillId="0" borderId="7" xfId="0" applyNumberFormat="1" applyFont="1" applyFill="1" applyBorder="1" applyAlignment="1">
      <alignment horizontal="center" shrinkToFit="1"/>
    </xf>
    <xf numFmtId="0" fontId="40" fillId="0" borderId="7" xfId="0" applyFont="1" applyFill="1" applyBorder="1" applyAlignment="1">
      <alignment horizontal="left" wrapText="1" indent="2"/>
    </xf>
    <xf numFmtId="49" fontId="40" fillId="0" borderId="7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 applyFill="1"/>
    <xf numFmtId="0" fontId="4" fillId="0" borderId="7" xfId="134" applyFont="1" applyFill="1" applyBorder="1" applyAlignment="1">
      <alignment horizontal="center" vertical="top" wrapText="1"/>
    </xf>
    <xf numFmtId="4" fontId="8" fillId="0" borderId="0" xfId="0" applyNumberFormat="1" applyFont="1" applyFill="1"/>
    <xf numFmtId="4" fontId="32" fillId="3" borderId="7" xfId="0" applyNumberFormat="1" applyFont="1" applyFill="1" applyBorder="1" applyAlignment="1">
      <alignment horizontal="right" wrapText="1"/>
    </xf>
    <xf numFmtId="4" fontId="27" fillId="0" borderId="7" xfId="0" applyNumberFormat="1" applyFont="1" applyFill="1" applyBorder="1" applyAlignment="1">
      <alignment horizontal="right" shrinkToFit="1"/>
    </xf>
    <xf numFmtId="0" fontId="1" fillId="0" borderId="7" xfId="0" applyFont="1" applyBorder="1" applyAlignment="1">
      <alignment horizontal="left" wrapText="1" indent="2"/>
    </xf>
    <xf numFmtId="0" fontId="7" fillId="0" borderId="7" xfId="0" applyFont="1" applyFill="1" applyBorder="1" applyAlignment="1">
      <alignment wrapText="1"/>
    </xf>
    <xf numFmtId="4" fontId="41" fillId="0" borderId="7" xfId="0" applyNumberFormat="1" applyFont="1" applyFill="1" applyBorder="1" applyAlignment="1" applyProtection="1">
      <alignment horizontal="right" shrinkToFit="1"/>
      <protection locked="0"/>
    </xf>
    <xf numFmtId="4" fontId="26" fillId="0" borderId="0" xfId="0" applyNumberFormat="1" applyFont="1" applyAlignment="1">
      <alignment horizontal="center"/>
    </xf>
    <xf numFmtId="4" fontId="18" fillId="0" borderId="7" xfId="0" applyNumberFormat="1" applyFont="1" applyFill="1" applyBorder="1" applyAlignment="1" applyProtection="1">
      <alignment horizontal="right" shrinkToFit="1"/>
      <protection locked="0"/>
    </xf>
    <xf numFmtId="0" fontId="3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 indent="2"/>
    </xf>
    <xf numFmtId="0" fontId="1" fillId="0" borderId="7" xfId="0" applyFont="1" applyFill="1" applyBorder="1" applyAlignment="1">
      <alignment wrapText="1"/>
    </xf>
    <xf numFmtId="0" fontId="42" fillId="0" borderId="7" xfId="0" applyFont="1" applyFill="1" applyBorder="1" applyAlignment="1">
      <alignment wrapText="1"/>
    </xf>
    <xf numFmtId="0" fontId="42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24" fillId="0" borderId="7" xfId="0" applyFont="1" applyBorder="1" applyAlignment="1">
      <alignment wrapText="1"/>
    </xf>
    <xf numFmtId="0" fontId="1" fillId="0" borderId="7" xfId="0" applyFont="1" applyBorder="1" applyAlignment="1">
      <alignment horizontal="left" wrapText="1"/>
    </xf>
    <xf numFmtId="49" fontId="40" fillId="0" borderId="7" xfId="0" applyNumberFormat="1" applyFont="1" applyFill="1" applyBorder="1" applyAlignment="1">
      <alignment horizontal="center" shrinkToFit="1"/>
    </xf>
    <xf numFmtId="4" fontId="11" fillId="3" borderId="7" xfId="0" applyNumberFormat="1" applyFont="1" applyFill="1" applyBorder="1" applyAlignment="1">
      <alignment horizontal="right" shrinkToFit="1"/>
    </xf>
    <xf numFmtId="49" fontId="7" fillId="3" borderId="7" xfId="0" applyNumberFormat="1" applyFont="1" applyFill="1" applyBorder="1" applyAlignment="1" applyProtection="1">
      <alignment horizontal="center" shrinkToFit="1"/>
      <protection locked="0"/>
    </xf>
    <xf numFmtId="49" fontId="7" fillId="3" borderId="7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vertical="top" wrapText="1"/>
    </xf>
    <xf numFmtId="49" fontId="18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vertical="center" wrapText="1"/>
    </xf>
    <xf numFmtId="0" fontId="40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left" wrapText="1" indent="2"/>
    </xf>
    <xf numFmtId="0" fontId="31" fillId="3" borderId="7" xfId="0" applyFont="1" applyFill="1" applyBorder="1" applyAlignment="1">
      <alignment horizontal="left" wrapText="1"/>
    </xf>
    <xf numFmtId="2" fontId="33" fillId="0" borderId="7" xfId="0" applyNumberFormat="1" applyFont="1" applyFill="1" applyBorder="1" applyAlignment="1">
      <alignment horizontal="center" shrinkToFit="1"/>
    </xf>
    <xf numFmtId="49" fontId="18" fillId="0" borderId="7" xfId="0" applyNumberFormat="1" applyFont="1" applyFill="1" applyBorder="1" applyAlignment="1">
      <alignment horizontal="left" shrinkToFit="1"/>
    </xf>
    <xf numFmtId="0" fontId="40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right" wrapText="1"/>
    </xf>
    <xf numFmtId="4" fontId="47" fillId="0" borderId="7" xfId="0" applyNumberFormat="1" applyFont="1" applyFill="1" applyBorder="1" applyAlignment="1">
      <alignment horizontal="right" wrapText="1"/>
    </xf>
    <xf numFmtId="4" fontId="48" fillId="0" borderId="7" xfId="0" applyNumberFormat="1" applyFont="1" applyFill="1" applyBorder="1" applyAlignment="1">
      <alignment horizontal="right" shrinkToFi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left" wrapText="1" indent="2"/>
    </xf>
    <xf numFmtId="0" fontId="12" fillId="0" borderId="7" xfId="0" applyFont="1" applyBorder="1" applyAlignment="1">
      <alignment horizontal="left" wrapText="1" indent="2"/>
    </xf>
    <xf numFmtId="3" fontId="46" fillId="0" borderId="7" xfId="0" applyNumberFormat="1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 shrinkToFit="1"/>
    </xf>
    <xf numFmtId="49" fontId="6" fillId="0" borderId="7" xfId="0" applyNumberFormat="1" applyFont="1" applyFill="1" applyBorder="1" applyAlignment="1">
      <alignment horizontal="center" shrinkToFit="1"/>
    </xf>
    <xf numFmtId="0" fontId="20" fillId="0" borderId="7" xfId="0" applyFont="1" applyFill="1" applyBorder="1" applyAlignment="1">
      <alignment wrapText="1"/>
    </xf>
    <xf numFmtId="4" fontId="6" fillId="0" borderId="0" xfId="0" applyNumberFormat="1" applyFont="1" applyFill="1"/>
    <xf numFmtId="4" fontId="4" fillId="0" borderId="0" xfId="0" applyNumberFormat="1" applyFont="1" applyFill="1" applyAlignment="1">
      <alignment horizontal="left" vertical="center"/>
    </xf>
    <xf numFmtId="4" fontId="26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top"/>
    </xf>
    <xf numFmtId="0" fontId="2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8" fillId="0" borderId="12" xfId="0" applyFont="1" applyFill="1" applyBorder="1" applyAlignment="1">
      <alignment horizontal="right" wrapText="1"/>
    </xf>
    <xf numFmtId="0" fontId="28" fillId="0" borderId="13" xfId="0" applyFont="1" applyFill="1" applyBorder="1" applyAlignment="1">
      <alignment horizontal="right" wrapText="1"/>
    </xf>
    <xf numFmtId="0" fontId="28" fillId="0" borderId="12" xfId="0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left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0" fontId="16" fillId="0" borderId="18" xfId="0" applyFont="1" applyFill="1" applyBorder="1" applyAlignment="1">
      <alignment horizontal="left" wrapText="1" indent="2"/>
    </xf>
    <xf numFmtId="0" fontId="16" fillId="0" borderId="19" xfId="0" applyFont="1" applyFill="1" applyBorder="1" applyAlignment="1">
      <alignment horizontal="left" wrapText="1" indent="2"/>
    </xf>
  </cellXfs>
  <cellStyles count="155">
    <cellStyle name="st139" xfId="1"/>
    <cellStyle name="st140" xfId="2"/>
    <cellStyle name="xl100" xfId="3"/>
    <cellStyle name="xl101" xfId="4"/>
    <cellStyle name="xl102" xfId="5"/>
    <cellStyle name="xl103" xfId="6"/>
    <cellStyle name="xl104" xfId="7"/>
    <cellStyle name="xl105" xfId="8"/>
    <cellStyle name="xl106" xfId="9"/>
    <cellStyle name="xl107" xfId="10"/>
    <cellStyle name="xl108" xfId="11"/>
    <cellStyle name="xl109" xfId="12"/>
    <cellStyle name="xl110" xfId="13"/>
    <cellStyle name="xl111" xfId="14"/>
    <cellStyle name="xl112" xfId="15"/>
    <cellStyle name="xl113" xfId="16"/>
    <cellStyle name="xl114" xfId="17"/>
    <cellStyle name="xl115" xfId="18"/>
    <cellStyle name="xl116" xfId="19"/>
    <cellStyle name="xl117" xfId="20"/>
    <cellStyle name="xl118" xfId="21"/>
    <cellStyle name="xl119" xfId="22"/>
    <cellStyle name="xl120" xfId="23"/>
    <cellStyle name="xl123" xfId="24"/>
    <cellStyle name="xl124" xfId="25"/>
    <cellStyle name="xl125" xfId="26"/>
    <cellStyle name="xl126" xfId="27"/>
    <cellStyle name="xl127" xfId="28"/>
    <cellStyle name="xl128" xfId="29"/>
    <cellStyle name="xl129" xfId="30"/>
    <cellStyle name="xl130" xfId="31"/>
    <cellStyle name="xl131" xfId="32"/>
    <cellStyle name="xl132" xfId="33"/>
    <cellStyle name="xl133" xfId="34"/>
    <cellStyle name="xl134" xfId="35"/>
    <cellStyle name="xl135" xfId="36"/>
    <cellStyle name="xl136" xfId="37"/>
    <cellStyle name="xl137" xfId="38"/>
    <cellStyle name="xl138" xfId="39"/>
    <cellStyle name="xl139" xfId="40"/>
    <cellStyle name="xl140" xfId="41"/>
    <cellStyle name="xl141" xfId="42"/>
    <cellStyle name="xl142" xfId="43"/>
    <cellStyle name="xl22" xfId="44"/>
    <cellStyle name="xl23" xfId="45"/>
    <cellStyle name="xl24" xfId="46"/>
    <cellStyle name="xl25" xfId="47"/>
    <cellStyle name="xl26" xfId="48"/>
    <cellStyle name="xl28" xfId="49"/>
    <cellStyle name="xl29" xfId="50"/>
    <cellStyle name="xl32" xfId="51"/>
    <cellStyle name="xl33" xfId="52"/>
    <cellStyle name="xl34" xfId="53"/>
    <cellStyle name="xl35" xfId="54"/>
    <cellStyle name="xl36" xfId="55"/>
    <cellStyle name="xl37" xfId="56"/>
    <cellStyle name="xl38" xfId="57"/>
    <cellStyle name="xl39" xfId="58"/>
    <cellStyle name="xl40" xfId="59"/>
    <cellStyle name="xl41" xfId="60"/>
    <cellStyle name="xl42" xfId="61"/>
    <cellStyle name="xl43" xfId="62"/>
    <cellStyle name="xl44" xfId="63"/>
    <cellStyle name="xl45" xfId="64"/>
    <cellStyle name="xl46" xfId="65"/>
    <cellStyle name="xl47" xfId="66"/>
    <cellStyle name="xl48" xfId="67"/>
    <cellStyle name="xl49" xfId="68"/>
    <cellStyle name="xl52" xfId="69"/>
    <cellStyle name="xl53" xfId="70"/>
    <cellStyle name="xl54" xfId="71"/>
    <cellStyle name="xl55" xfId="72"/>
    <cellStyle name="xl56" xfId="73"/>
    <cellStyle name="xl57" xfId="74"/>
    <cellStyle name="xl58" xfId="75"/>
    <cellStyle name="xl59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xl91" xfId="108"/>
    <cellStyle name="xl92" xfId="109"/>
    <cellStyle name="xl93" xfId="110"/>
    <cellStyle name="xl94" xfId="111"/>
    <cellStyle name="xl95" xfId="112"/>
    <cellStyle name="xl96" xfId="113"/>
    <cellStyle name="xl97" xfId="114"/>
    <cellStyle name="xl98" xfId="115"/>
    <cellStyle name="xl99" xfId="116"/>
    <cellStyle name="Акцент1" xfId="117" builtinId="29" customBuiltin="1"/>
    <cellStyle name="Акцент2" xfId="118" builtinId="33" customBuiltin="1"/>
    <cellStyle name="Акцент3" xfId="119" builtinId="37" customBuiltin="1"/>
    <cellStyle name="Акцент4" xfId="120" builtinId="41" customBuiltin="1"/>
    <cellStyle name="Акцент5" xfId="121" builtinId="45" customBuiltin="1"/>
    <cellStyle name="Акцент6" xfId="122" builtinId="49" customBuiltin="1"/>
    <cellStyle name="Ввод " xfId="123" builtinId="20" customBuiltin="1"/>
    <cellStyle name="Вывод" xfId="124" builtinId="21" customBuiltin="1"/>
    <cellStyle name="Вычисление" xfId="125" builtinId="22" customBuiltin="1"/>
    <cellStyle name="Заголовок 1" xfId="126" builtinId="16" customBuiltin="1"/>
    <cellStyle name="Заголовок 2" xfId="127" builtinId="17" customBuiltin="1"/>
    <cellStyle name="Заголовок 3" xfId="128" builtinId="18" customBuiltin="1"/>
    <cellStyle name="Заголовок 4" xfId="129" builtinId="19" customBuiltin="1"/>
    <cellStyle name="Итог" xfId="130" builtinId="25" customBuiltin="1"/>
    <cellStyle name="Контрольная ячейка" xfId="131" builtinId="23" customBuiltin="1"/>
    <cellStyle name="Название" xfId="132" builtinId="15" customBuiltin="1"/>
    <cellStyle name="Нейтральный" xfId="133" builtinId="28" customBuiltin="1"/>
    <cellStyle name="Обычный" xfId="0" builtinId="0"/>
    <cellStyle name="Обычный 2" xfId="134"/>
    <cellStyle name="Обычный_Администраторы" xfId="135"/>
    <cellStyle name="Плохой" xfId="136" builtinId="27" customBuiltin="1"/>
    <cellStyle name="Пояснение" xfId="137" builtinId="53" customBuiltin="1"/>
    <cellStyle name="Примечание 10" xfId="138"/>
    <cellStyle name="Примечание 11" xfId="139"/>
    <cellStyle name="Примечание 12" xfId="140"/>
    <cellStyle name="Примечание 13" xfId="141"/>
    <cellStyle name="Примечание 14" xfId="142"/>
    <cellStyle name="Примечание 15" xfId="143"/>
    <cellStyle name="Примечание 2" xfId="144"/>
    <cellStyle name="Примечание 3" xfId="145"/>
    <cellStyle name="Примечание 4" xfId="146"/>
    <cellStyle name="Примечание 5" xfId="147"/>
    <cellStyle name="Примечание 6" xfId="148"/>
    <cellStyle name="Примечание 7" xfId="149"/>
    <cellStyle name="Примечание 8" xfId="150"/>
    <cellStyle name="Примечание 9" xfId="151"/>
    <cellStyle name="Связанная ячейка" xfId="152" builtinId="24" customBuiltin="1"/>
    <cellStyle name="Текст предупреждения" xfId="153" builtinId="11" customBuiltin="1"/>
    <cellStyle name="Хороший" xfId="1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7"/>
  <sheetViews>
    <sheetView workbookViewId="0"/>
  </sheetViews>
  <sheetFormatPr defaultRowHeight="12.75"/>
  <sheetData>
    <row r="1" spans="1:2">
      <c r="A1" s="31">
        <v>39448</v>
      </c>
      <c r="B1">
        <v>1</v>
      </c>
    </row>
    <row r="2" spans="1:2">
      <c r="A2" s="31">
        <v>39538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>
        <v>1656756</v>
      </c>
    </row>
    <row r="8" spans="1:2">
      <c r="A8" t="s">
        <v>35</v>
      </c>
    </row>
    <row r="9" spans="1:2">
      <c r="A9" t="s">
        <v>36</v>
      </c>
    </row>
    <row r="10" spans="1:2">
      <c r="A10" t="s">
        <v>37</v>
      </c>
    </row>
    <row r="11" spans="1:2">
      <c r="A11">
        <v>3</v>
      </c>
    </row>
    <row r="12" spans="1:2">
      <c r="A12" t="s">
        <v>38</v>
      </c>
    </row>
    <row r="13" spans="1:2">
      <c r="A13" t="s">
        <v>39</v>
      </c>
    </row>
    <row r="14" spans="1:2">
      <c r="A14" t="s">
        <v>40</v>
      </c>
    </row>
    <row r="15" spans="1:2">
      <c r="A15" t="s">
        <v>41</v>
      </c>
    </row>
    <row r="16" spans="1:2">
      <c r="A16" t="s">
        <v>42</v>
      </c>
    </row>
    <row r="17" spans="1:1">
      <c r="A17" t="s">
        <v>43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104"/>
  <sheetViews>
    <sheetView showGridLines="0" topLeftCell="A7" zoomScale="115" zoomScaleNormal="115" workbookViewId="0">
      <pane xSplit="21795" topLeftCell="O1"/>
      <selection activeCell="C5" sqref="C5"/>
      <selection pane="topRight" activeCell="P14" sqref="P14"/>
    </sheetView>
  </sheetViews>
  <sheetFormatPr defaultRowHeight="12.75"/>
  <cols>
    <col min="1" max="1" width="50.7109375" style="24" customWidth="1"/>
    <col min="2" max="2" width="6.7109375" style="24" customWidth="1"/>
    <col min="3" max="3" width="24.7109375" style="24" customWidth="1"/>
    <col min="4" max="4" width="17.5703125" style="24" customWidth="1"/>
    <col min="5" max="7" width="15.42578125" style="24" customWidth="1"/>
    <col min="8" max="8" width="15.42578125" style="23" customWidth="1"/>
    <col min="9" max="9" width="14.5703125" style="24" customWidth="1"/>
    <col min="10" max="10" width="15.140625" style="24" hidden="1" customWidth="1"/>
    <col min="11" max="16384" width="9.140625" style="24"/>
  </cols>
  <sheetData>
    <row r="1" spans="1:14" s="14" customFormat="1" ht="11.25" customHeight="1">
      <c r="A1" s="1"/>
      <c r="B1" s="2"/>
      <c r="C1" s="3"/>
      <c r="D1" s="4"/>
      <c r="E1" s="5"/>
      <c r="F1" s="6"/>
      <c r="H1" s="15"/>
    </row>
    <row r="2" spans="1:14" s="14" customFormat="1" ht="15" thickBot="1">
      <c r="A2" s="176" t="s">
        <v>10</v>
      </c>
      <c r="B2" s="176"/>
      <c r="C2" s="176"/>
      <c r="D2" s="176"/>
      <c r="E2" s="176"/>
      <c r="F2" s="176"/>
      <c r="G2" s="176"/>
      <c r="H2" s="5"/>
      <c r="I2" s="7" t="s">
        <v>0</v>
      </c>
    </row>
    <row r="3" spans="1:14" s="14" customFormat="1" ht="14.25">
      <c r="A3" s="187" t="s">
        <v>6</v>
      </c>
      <c r="B3" s="187"/>
      <c r="C3" s="187"/>
      <c r="D3" s="187"/>
      <c r="E3" s="187"/>
      <c r="F3" s="187"/>
      <c r="G3" s="187"/>
      <c r="H3" s="8" t="s">
        <v>1</v>
      </c>
      <c r="I3" s="9" t="s">
        <v>11</v>
      </c>
    </row>
    <row r="4" spans="1:14" s="14" customFormat="1" ht="14.25">
      <c r="A4" s="81"/>
      <c r="B4" s="81"/>
      <c r="C4" s="82" t="s">
        <v>483</v>
      </c>
      <c r="D4" s="81"/>
      <c r="E4" s="81"/>
      <c r="F4" s="81"/>
      <c r="G4" s="81"/>
      <c r="H4" s="8" t="s">
        <v>2</v>
      </c>
      <c r="I4" s="10" t="str">
        <f>C4</f>
        <v>на 01.04.2018 года</v>
      </c>
    </row>
    <row r="5" spans="1:14" ht="18" customHeight="1">
      <c r="A5" s="35" t="s">
        <v>21</v>
      </c>
      <c r="B5" s="36"/>
      <c r="C5" s="36"/>
      <c r="D5" s="37"/>
      <c r="H5" s="38"/>
      <c r="I5" s="39"/>
    </row>
    <row r="6" spans="1:14" ht="15" customHeight="1">
      <c r="A6" s="177" t="s">
        <v>30</v>
      </c>
      <c r="B6" s="178"/>
      <c r="C6" s="178"/>
      <c r="D6" s="178"/>
      <c r="E6" s="178"/>
      <c r="F6" s="178"/>
      <c r="G6" s="178"/>
      <c r="H6" s="40" t="s">
        <v>8</v>
      </c>
      <c r="I6" s="41"/>
    </row>
    <row r="7" spans="1:14" ht="15" customHeight="1">
      <c r="A7" s="186" t="s">
        <v>81</v>
      </c>
      <c r="B7" s="186"/>
      <c r="C7" s="186"/>
      <c r="D7" s="186"/>
      <c r="E7" s="186"/>
      <c r="F7" s="186"/>
      <c r="G7" s="186"/>
      <c r="H7" s="38"/>
      <c r="I7" s="42"/>
    </row>
    <row r="8" spans="1:14">
      <c r="A8" s="35" t="s">
        <v>9</v>
      </c>
      <c r="B8" s="36"/>
      <c r="C8" s="36"/>
      <c r="D8" s="37"/>
      <c r="H8" s="38"/>
      <c r="I8" s="43"/>
    </row>
    <row r="9" spans="1:14" ht="13.5" thickBot="1">
      <c r="A9" s="35" t="s">
        <v>7</v>
      </c>
      <c r="B9" s="36"/>
      <c r="C9" s="36"/>
      <c r="D9" s="37"/>
      <c r="H9" s="38" t="s">
        <v>3</v>
      </c>
      <c r="I9" s="44">
        <v>383</v>
      </c>
    </row>
    <row r="10" spans="1:14" s="14" customFormat="1" ht="9" customHeight="1">
      <c r="A10" s="11"/>
      <c r="B10" s="11"/>
      <c r="C10" s="5"/>
      <c r="D10" s="5"/>
      <c r="E10" s="5"/>
      <c r="F10" s="5"/>
      <c r="G10" s="16"/>
      <c r="H10" s="17"/>
      <c r="I10" s="18"/>
    </row>
    <row r="11" spans="1:14" s="14" customFormat="1" ht="14.25">
      <c r="A11" s="179" t="s">
        <v>12</v>
      </c>
      <c r="B11" s="179"/>
      <c r="C11" s="179"/>
      <c r="D11" s="179"/>
      <c r="E11" s="179"/>
      <c r="F11" s="179"/>
      <c r="G11" s="179"/>
      <c r="H11" s="17"/>
      <c r="I11" s="18"/>
    </row>
    <row r="12" spans="1:14" s="14" customFormat="1" ht="9" customHeight="1">
      <c r="A12" s="11"/>
      <c r="B12" s="11"/>
      <c r="C12" s="5"/>
      <c r="D12" s="5"/>
      <c r="E12" s="5"/>
      <c r="F12" s="5"/>
      <c r="G12" s="16"/>
      <c r="H12" s="17"/>
      <c r="I12" s="18"/>
    </row>
    <row r="13" spans="1:14" s="14" customFormat="1" ht="34.5" customHeight="1">
      <c r="A13" s="180" t="s">
        <v>4</v>
      </c>
      <c r="B13" s="182" t="s">
        <v>5</v>
      </c>
      <c r="C13" s="182" t="s">
        <v>13</v>
      </c>
      <c r="D13" s="184" t="s">
        <v>14</v>
      </c>
      <c r="E13" s="167" t="s">
        <v>15</v>
      </c>
      <c r="F13" s="168"/>
      <c r="G13" s="168"/>
      <c r="H13" s="169"/>
      <c r="I13" s="172" t="s">
        <v>20</v>
      </c>
    </row>
    <row r="14" spans="1:14" s="14" customFormat="1" ht="77.25" customHeight="1">
      <c r="A14" s="181"/>
      <c r="B14" s="183"/>
      <c r="C14" s="183"/>
      <c r="D14" s="185"/>
      <c r="E14" s="46" t="s">
        <v>16</v>
      </c>
      <c r="F14" s="45" t="s">
        <v>17</v>
      </c>
      <c r="G14" s="45" t="s">
        <v>18</v>
      </c>
      <c r="H14" s="45" t="s">
        <v>19</v>
      </c>
      <c r="I14" s="173"/>
    </row>
    <row r="15" spans="1:14" s="19" customFormat="1" ht="15" thickBot="1">
      <c r="A15" s="12">
        <v>1</v>
      </c>
      <c r="B15" s="13">
        <v>2</v>
      </c>
      <c r="C15" s="13">
        <v>3</v>
      </c>
      <c r="D15" s="13">
        <v>4</v>
      </c>
      <c r="E15" s="25">
        <v>5</v>
      </c>
      <c r="F15" s="13">
        <v>6</v>
      </c>
      <c r="G15" s="13">
        <v>7</v>
      </c>
      <c r="H15" s="26">
        <v>8</v>
      </c>
      <c r="I15" s="26">
        <v>9</v>
      </c>
    </row>
    <row r="16" spans="1:14" s="71" customFormat="1" ht="21" customHeight="1">
      <c r="A16" s="78" t="s">
        <v>44</v>
      </c>
      <c r="B16" s="69" t="s">
        <v>45</v>
      </c>
      <c r="C16" s="69"/>
      <c r="D16" s="70">
        <f t="shared" ref="D16:I16" si="0">D18+D89</f>
        <v>3170655.1799999997</v>
      </c>
      <c r="E16" s="70">
        <f t="shared" si="0"/>
        <v>568159.44999999995</v>
      </c>
      <c r="F16" s="70">
        <f t="shared" si="0"/>
        <v>0</v>
      </c>
      <c r="G16" s="70">
        <f t="shared" si="0"/>
        <v>0</v>
      </c>
      <c r="H16" s="70">
        <f t="shared" si="0"/>
        <v>568159.44999999995</v>
      </c>
      <c r="I16" s="70">
        <f t="shared" si="0"/>
        <v>2602495.73</v>
      </c>
      <c r="J16" s="97">
        <f>D16-H16</f>
        <v>2602495.7299999995</v>
      </c>
      <c r="K16" s="171"/>
      <c r="L16" s="171"/>
      <c r="M16" s="165"/>
      <c r="N16" s="166"/>
    </row>
    <row r="17" spans="1:18" s="71" customFormat="1" ht="21" hidden="1" customHeight="1">
      <c r="A17" s="78"/>
      <c r="B17" s="69"/>
      <c r="C17" s="69"/>
      <c r="D17" s="70"/>
      <c r="E17" s="48"/>
      <c r="F17" s="70" t="s">
        <v>151</v>
      </c>
      <c r="G17" s="70"/>
      <c r="H17" s="70"/>
      <c r="I17" s="70"/>
      <c r="J17" s="74"/>
      <c r="K17" s="96"/>
      <c r="L17" s="96"/>
      <c r="M17" s="94"/>
      <c r="N17" s="95"/>
    </row>
    <row r="18" spans="1:18" s="71" customFormat="1" ht="21" customHeight="1">
      <c r="A18" s="77" t="s">
        <v>115</v>
      </c>
      <c r="B18" s="69" t="s">
        <v>45</v>
      </c>
      <c r="C18" s="69"/>
      <c r="D18" s="79">
        <f>D21+D26+D32+D38+D46+D48+D55+D59+D62</f>
        <v>470800</v>
      </c>
      <c r="E18" s="79">
        <f>E21+E38+E46+E48+E55+E59+E61</f>
        <v>87761.150000000023</v>
      </c>
      <c r="F18" s="79">
        <f>F21+F38+F46+F48+F55+F59+F61</f>
        <v>0</v>
      </c>
      <c r="G18" s="79">
        <f>G21+G38+G46+G48+G55+G59+G61</f>
        <v>0</v>
      </c>
      <c r="H18" s="79">
        <f>H21+H38+H46+H48+H55+H59+H61</f>
        <v>87761.150000000023</v>
      </c>
      <c r="I18" s="79">
        <f>I21+I26+I32+I38+I46+I48+I55+I59+I62</f>
        <v>383038.85000000003</v>
      </c>
      <c r="J18" s="80"/>
      <c r="K18" s="164"/>
      <c r="L18" s="164"/>
    </row>
    <row r="19" spans="1:18" s="71" customFormat="1" ht="77.25" customHeight="1">
      <c r="A19" s="122" t="s">
        <v>254</v>
      </c>
      <c r="B19" s="33" t="s">
        <v>45</v>
      </c>
      <c r="C19" s="153" t="s">
        <v>415</v>
      </c>
      <c r="D19" s="48">
        <v>23000</v>
      </c>
      <c r="E19" s="48">
        <f>333.76+810.92+894.48</f>
        <v>2039.1599999999999</v>
      </c>
      <c r="F19" s="48">
        <v>0</v>
      </c>
      <c r="G19" s="48">
        <v>0</v>
      </c>
      <c r="H19" s="48">
        <f>SUM(E19:G19)</f>
        <v>2039.1599999999999</v>
      </c>
      <c r="I19" s="48">
        <f>D19-E19</f>
        <v>20960.84</v>
      </c>
      <c r="J19" s="80"/>
      <c r="K19" s="124"/>
      <c r="L19" s="124"/>
    </row>
    <row r="20" spans="1:18" s="71" customFormat="1" ht="39.75" customHeight="1">
      <c r="A20" s="122" t="s">
        <v>390</v>
      </c>
      <c r="B20" s="33" t="s">
        <v>45</v>
      </c>
      <c r="C20" s="159" t="s">
        <v>416</v>
      </c>
      <c r="D20" s="48">
        <v>0</v>
      </c>
      <c r="E20" s="48">
        <v>0</v>
      </c>
      <c r="F20" s="48"/>
      <c r="G20" s="48"/>
      <c r="H20" s="48">
        <f>SUM(E20:G20)</f>
        <v>0</v>
      </c>
      <c r="I20" s="48">
        <f>D20-E20</f>
        <v>0</v>
      </c>
      <c r="J20" s="80"/>
      <c r="K20" s="124"/>
      <c r="L20" s="124"/>
    </row>
    <row r="21" spans="1:18" s="71" customFormat="1" ht="21" customHeight="1">
      <c r="A21" s="67" t="s">
        <v>109</v>
      </c>
      <c r="B21" s="69"/>
      <c r="C21" s="68">
        <v>182101</v>
      </c>
      <c r="D21" s="66">
        <f t="shared" ref="D21:I21" si="1">SUM(D19:D20)</f>
        <v>23000</v>
      </c>
      <c r="E21" s="66">
        <f t="shared" si="1"/>
        <v>2039.1599999999999</v>
      </c>
      <c r="F21" s="66">
        <f t="shared" si="1"/>
        <v>0</v>
      </c>
      <c r="G21" s="66">
        <f t="shared" si="1"/>
        <v>0</v>
      </c>
      <c r="H21" s="66">
        <f t="shared" si="1"/>
        <v>2039.1599999999999</v>
      </c>
      <c r="I21" s="66">
        <f t="shared" si="1"/>
        <v>20960.84</v>
      </c>
      <c r="J21" s="80"/>
      <c r="K21" s="124"/>
      <c r="L21" s="124"/>
    </row>
    <row r="22" spans="1:18" s="71" customFormat="1" ht="67.5" hidden="1" customHeight="1">
      <c r="A22" s="122" t="s">
        <v>268</v>
      </c>
      <c r="B22" s="33" t="s">
        <v>45</v>
      </c>
      <c r="C22" s="34" t="s">
        <v>272</v>
      </c>
      <c r="D22" s="48">
        <v>0</v>
      </c>
      <c r="E22" s="48">
        <v>0</v>
      </c>
      <c r="F22" s="48">
        <v>0</v>
      </c>
      <c r="G22" s="48">
        <v>0</v>
      </c>
      <c r="H22" s="125">
        <f>SUM(E22:G22)</f>
        <v>0</v>
      </c>
      <c r="I22" s="125">
        <f>D22-E22</f>
        <v>0</v>
      </c>
      <c r="J22" s="80"/>
      <c r="K22" s="124"/>
      <c r="L22" s="124"/>
    </row>
    <row r="23" spans="1:18" s="71" customFormat="1" ht="92.25" hidden="1" customHeight="1">
      <c r="A23" s="122" t="s">
        <v>269</v>
      </c>
      <c r="B23" s="33" t="s">
        <v>45</v>
      </c>
      <c r="C23" s="34" t="s">
        <v>273</v>
      </c>
      <c r="D23" s="48">
        <v>0</v>
      </c>
      <c r="E23" s="48">
        <v>0</v>
      </c>
      <c r="F23" s="48">
        <v>0</v>
      </c>
      <c r="G23" s="48">
        <v>0</v>
      </c>
      <c r="H23" s="125">
        <f>SUM(E23:G23)</f>
        <v>0</v>
      </c>
      <c r="I23" s="125">
        <f>D23-E23</f>
        <v>0</v>
      </c>
      <c r="J23" s="80"/>
      <c r="K23" s="124"/>
      <c r="L23" s="124"/>
    </row>
    <row r="24" spans="1:18" s="71" customFormat="1" ht="81" hidden="1" customHeight="1">
      <c r="A24" s="122" t="s">
        <v>270</v>
      </c>
      <c r="B24" s="33" t="s">
        <v>45</v>
      </c>
      <c r="C24" s="34" t="s">
        <v>274</v>
      </c>
      <c r="D24" s="48">
        <v>0</v>
      </c>
      <c r="E24" s="48">
        <v>0</v>
      </c>
      <c r="F24" s="48">
        <v>0</v>
      </c>
      <c r="G24" s="48">
        <v>0</v>
      </c>
      <c r="H24" s="125">
        <f>SUM(E24:G24)</f>
        <v>0</v>
      </c>
      <c r="I24" s="125">
        <f>D24-E24</f>
        <v>0</v>
      </c>
      <c r="J24" s="80"/>
      <c r="K24" s="124"/>
      <c r="L24" s="124"/>
    </row>
    <row r="25" spans="1:18" s="71" customFormat="1" ht="76.5" hidden="1" customHeight="1">
      <c r="A25" s="122" t="s">
        <v>271</v>
      </c>
      <c r="B25" s="33" t="s">
        <v>45</v>
      </c>
      <c r="C25" s="34" t="s">
        <v>275</v>
      </c>
      <c r="D25" s="48">
        <v>0</v>
      </c>
      <c r="E25" s="48">
        <v>0</v>
      </c>
      <c r="F25" s="48">
        <v>0</v>
      </c>
      <c r="G25" s="48">
        <v>0</v>
      </c>
      <c r="H25" s="125">
        <f>SUM(E25:G25)</f>
        <v>0</v>
      </c>
      <c r="I25" s="125">
        <f>D25-E25</f>
        <v>0</v>
      </c>
      <c r="J25" s="80"/>
      <c r="K25" s="124"/>
      <c r="L25" s="124"/>
    </row>
    <row r="26" spans="1:18" s="71" customFormat="1" ht="21" hidden="1" customHeight="1">
      <c r="A26" s="67" t="s">
        <v>109</v>
      </c>
      <c r="B26" s="64"/>
      <c r="C26" s="68">
        <v>182103</v>
      </c>
      <c r="D26" s="66">
        <f t="shared" ref="D26:I26" si="2">SUM(D22:D25)</f>
        <v>0</v>
      </c>
      <c r="E26" s="66">
        <f t="shared" si="2"/>
        <v>0</v>
      </c>
      <c r="F26" s="66">
        <f t="shared" si="2"/>
        <v>0</v>
      </c>
      <c r="G26" s="66">
        <f t="shared" si="2"/>
        <v>0</v>
      </c>
      <c r="H26" s="66">
        <f t="shared" si="2"/>
        <v>0</v>
      </c>
      <c r="I26" s="66">
        <f t="shared" si="2"/>
        <v>0</v>
      </c>
      <c r="J26" s="80"/>
      <c r="K26" s="124"/>
      <c r="L26" s="124"/>
    </row>
    <row r="27" spans="1:18" s="21" customFormat="1" ht="76.5" hidden="1" customHeight="1">
      <c r="A27" s="122" t="s">
        <v>254</v>
      </c>
      <c r="B27" s="33" t="s">
        <v>45</v>
      </c>
      <c r="C27" s="34" t="s">
        <v>267</v>
      </c>
      <c r="D27" s="48">
        <v>0</v>
      </c>
      <c r="E27" s="48">
        <v>0</v>
      </c>
      <c r="F27" s="48">
        <v>0</v>
      </c>
      <c r="G27" s="48">
        <v>0</v>
      </c>
      <c r="H27" s="48">
        <f>SUM(E27:G27)</f>
        <v>0</v>
      </c>
      <c r="I27" s="47">
        <f>D27-E27</f>
        <v>0</v>
      </c>
      <c r="J27" s="75"/>
      <c r="K27" s="174"/>
      <c r="L27" s="175"/>
    </row>
    <row r="28" spans="1:18" s="21" customFormat="1" ht="89.25" hidden="1" customHeight="1">
      <c r="A28" s="32" t="s">
        <v>255</v>
      </c>
      <c r="B28" s="33" t="s">
        <v>45</v>
      </c>
      <c r="C28" s="34" t="s">
        <v>253</v>
      </c>
      <c r="D28" s="48">
        <v>0</v>
      </c>
      <c r="E28" s="48">
        <v>0</v>
      </c>
      <c r="F28" s="48">
        <v>0</v>
      </c>
      <c r="G28" s="48">
        <v>0</v>
      </c>
      <c r="H28" s="48">
        <f>SUM(E28:G28)</f>
        <v>0</v>
      </c>
      <c r="I28" s="47">
        <f>D28-E28</f>
        <v>0</v>
      </c>
      <c r="J28" s="76"/>
      <c r="K28" s="170"/>
      <c r="L28" s="170"/>
      <c r="M28" s="170"/>
      <c r="N28" s="170"/>
      <c r="O28" s="163"/>
      <c r="P28" s="163"/>
      <c r="Q28" s="163"/>
      <c r="R28" s="163"/>
    </row>
    <row r="29" spans="1:18" s="21" customFormat="1" ht="47.25" hidden="1" customHeight="1">
      <c r="A29" s="32" t="s">
        <v>112</v>
      </c>
      <c r="B29" s="33" t="s">
        <v>45</v>
      </c>
      <c r="C29" s="34" t="s">
        <v>46</v>
      </c>
      <c r="D29" s="48">
        <v>0</v>
      </c>
      <c r="E29" s="48">
        <v>0</v>
      </c>
      <c r="F29" s="48">
        <v>0</v>
      </c>
      <c r="G29" s="48">
        <v>0</v>
      </c>
      <c r="H29" s="48">
        <f>SUM(E29:G29)</f>
        <v>0</v>
      </c>
      <c r="I29" s="47">
        <f>D29-E29</f>
        <v>0</v>
      </c>
    </row>
    <row r="30" spans="1:18" s="21" customFormat="1" ht="36.75" hidden="1" customHeight="1">
      <c r="A30" s="32" t="s">
        <v>124</v>
      </c>
      <c r="B30" s="33" t="s">
        <v>45</v>
      </c>
      <c r="C30" s="34" t="s">
        <v>128</v>
      </c>
      <c r="D30" s="48">
        <v>0</v>
      </c>
      <c r="E30" s="48"/>
      <c r="F30" s="48"/>
      <c r="G30" s="48"/>
      <c r="H30" s="48">
        <f>SUM(E30:G30)</f>
        <v>0</v>
      </c>
      <c r="I30" s="47">
        <f>D30-E30</f>
        <v>0</v>
      </c>
    </row>
    <row r="31" spans="1:18" s="21" customFormat="1" ht="6" hidden="1" customHeight="1">
      <c r="A31" s="32"/>
      <c r="B31" s="33"/>
      <c r="C31" s="34"/>
      <c r="D31" s="48"/>
      <c r="E31" s="48"/>
      <c r="F31" s="48"/>
      <c r="G31" s="48"/>
      <c r="H31" s="48"/>
      <c r="I31" s="47"/>
    </row>
    <row r="32" spans="1:18" s="21" customFormat="1" ht="21.75" hidden="1" customHeight="1">
      <c r="A32" s="67" t="s">
        <v>109</v>
      </c>
      <c r="B32" s="64"/>
      <c r="C32" s="68">
        <v>182101</v>
      </c>
      <c r="D32" s="66">
        <f t="shared" ref="D32:I32" si="3">SUM(D27:D31)</f>
        <v>0</v>
      </c>
      <c r="E32" s="66">
        <f t="shared" si="3"/>
        <v>0</v>
      </c>
      <c r="F32" s="66">
        <f t="shared" si="3"/>
        <v>0</v>
      </c>
      <c r="G32" s="66">
        <f t="shared" si="3"/>
        <v>0</v>
      </c>
      <c r="H32" s="66">
        <f t="shared" si="3"/>
        <v>0</v>
      </c>
      <c r="I32" s="66">
        <f t="shared" si="3"/>
        <v>0</v>
      </c>
    </row>
    <row r="33" spans="1:10" s="21" customFormat="1" ht="21.75" customHeight="1">
      <c r="A33" s="122" t="s">
        <v>306</v>
      </c>
      <c r="B33" s="33" t="s">
        <v>45</v>
      </c>
      <c r="C33" s="153" t="s">
        <v>474</v>
      </c>
      <c r="D33" s="48">
        <v>800</v>
      </c>
      <c r="E33" s="48"/>
      <c r="F33" s="48">
        <v>0</v>
      </c>
      <c r="G33" s="48">
        <v>0</v>
      </c>
      <c r="H33" s="48">
        <f>SUM(E33:G33)</f>
        <v>0</v>
      </c>
      <c r="I33" s="48">
        <f>D33-E33</f>
        <v>800</v>
      </c>
    </row>
    <row r="34" spans="1:10" s="21" customFormat="1" ht="23.25" hidden="1" customHeight="1">
      <c r="A34" s="122" t="s">
        <v>391</v>
      </c>
      <c r="B34" s="33" t="s">
        <v>45</v>
      </c>
      <c r="C34" s="159" t="s">
        <v>414</v>
      </c>
      <c r="D34" s="48">
        <v>0</v>
      </c>
      <c r="E34" s="48">
        <v>0</v>
      </c>
      <c r="F34" s="48">
        <v>0</v>
      </c>
      <c r="G34" s="48">
        <v>0</v>
      </c>
      <c r="H34" s="48">
        <f>SUM(E34:G34)</f>
        <v>0</v>
      </c>
      <c r="I34" s="48">
        <f>D34-E34</f>
        <v>0</v>
      </c>
    </row>
    <row r="35" spans="1:10" s="21" customFormat="1" ht="26.25" hidden="1" customHeight="1">
      <c r="A35" s="32" t="s">
        <v>113</v>
      </c>
      <c r="B35" s="33" t="s">
        <v>45</v>
      </c>
      <c r="C35" s="34" t="s">
        <v>205</v>
      </c>
      <c r="D35" s="48">
        <v>0</v>
      </c>
      <c r="E35" s="48">
        <v>0</v>
      </c>
      <c r="F35" s="48">
        <v>0</v>
      </c>
      <c r="G35" s="48">
        <v>0</v>
      </c>
      <c r="H35" s="48">
        <f>SUM(E35:G35)</f>
        <v>0</v>
      </c>
      <c r="I35" s="47">
        <f>D35-E35</f>
        <v>0</v>
      </c>
    </row>
    <row r="36" spans="1:10" s="21" customFormat="1" ht="1.5" hidden="1" customHeight="1">
      <c r="A36" s="32" t="s">
        <v>202</v>
      </c>
      <c r="B36" s="33" t="s">
        <v>45</v>
      </c>
      <c r="C36" s="34" t="s">
        <v>206</v>
      </c>
      <c r="D36" s="48">
        <v>0</v>
      </c>
      <c r="E36" s="48">
        <v>0</v>
      </c>
      <c r="F36" s="48">
        <v>0</v>
      </c>
      <c r="G36" s="48">
        <v>0</v>
      </c>
      <c r="H36" s="48">
        <f>SUM(E36:G36)</f>
        <v>0</v>
      </c>
      <c r="I36" s="47">
        <f>D36-E36</f>
        <v>0</v>
      </c>
      <c r="J36" s="21" t="s">
        <v>208</v>
      </c>
    </row>
    <row r="37" spans="1:10" s="21" customFormat="1" ht="24" hidden="1">
      <c r="A37" s="32" t="s">
        <v>113</v>
      </c>
      <c r="B37" s="33" t="s">
        <v>45</v>
      </c>
      <c r="C37" s="34" t="s">
        <v>207</v>
      </c>
      <c r="D37" s="48">
        <v>0</v>
      </c>
      <c r="E37" s="48">
        <v>0</v>
      </c>
      <c r="F37" s="48">
        <v>0</v>
      </c>
      <c r="G37" s="48">
        <v>0</v>
      </c>
      <c r="H37" s="48">
        <f>SUM(E37:G37)</f>
        <v>0</v>
      </c>
      <c r="I37" s="47">
        <f>D37-E37</f>
        <v>0</v>
      </c>
    </row>
    <row r="38" spans="1:10" s="21" customFormat="1" ht="15" customHeight="1">
      <c r="A38" s="67" t="s">
        <v>109</v>
      </c>
      <c r="B38" s="64"/>
      <c r="C38" s="68">
        <v>182105</v>
      </c>
      <c r="D38" s="66">
        <f t="shared" ref="D38:I38" si="4">SUM(D33:D37)</f>
        <v>800</v>
      </c>
      <c r="E38" s="66">
        <f t="shared" si="4"/>
        <v>0</v>
      </c>
      <c r="F38" s="66">
        <f t="shared" si="4"/>
        <v>0</v>
      </c>
      <c r="G38" s="66">
        <f t="shared" si="4"/>
        <v>0</v>
      </c>
      <c r="H38" s="66">
        <f t="shared" si="4"/>
        <v>0</v>
      </c>
      <c r="I38" s="66">
        <f t="shared" si="4"/>
        <v>800</v>
      </c>
    </row>
    <row r="39" spans="1:10" s="21" customFormat="1" ht="39.75" customHeight="1">
      <c r="A39" s="122" t="s">
        <v>314</v>
      </c>
      <c r="B39" s="33" t="s">
        <v>45</v>
      </c>
      <c r="C39" s="154" t="s">
        <v>417</v>
      </c>
      <c r="D39" s="48">
        <v>16400</v>
      </c>
      <c r="E39" s="48">
        <f>25.25+60.01+281.62</f>
        <v>366.88</v>
      </c>
      <c r="F39" s="48">
        <v>0</v>
      </c>
      <c r="G39" s="48">
        <v>0</v>
      </c>
      <c r="H39" s="48">
        <f t="shared" ref="H39:H47" si="5">SUM(E39:G39)</f>
        <v>366.88</v>
      </c>
      <c r="I39" s="48">
        <f t="shared" ref="I39:I45" si="6">D39-E39</f>
        <v>16033.12</v>
      </c>
    </row>
    <row r="40" spans="1:10" s="21" customFormat="1" ht="1.5" hidden="1" customHeight="1">
      <c r="A40" s="32" t="s">
        <v>47</v>
      </c>
      <c r="B40" s="33" t="s">
        <v>45</v>
      </c>
      <c r="C40" s="34" t="s">
        <v>129</v>
      </c>
      <c r="D40" s="48">
        <v>0</v>
      </c>
      <c r="E40" s="48">
        <v>0</v>
      </c>
      <c r="F40" s="48">
        <v>0</v>
      </c>
      <c r="G40" s="48">
        <v>0</v>
      </c>
      <c r="H40" s="48">
        <f t="shared" si="5"/>
        <v>0</v>
      </c>
      <c r="I40" s="47">
        <f t="shared" si="6"/>
        <v>0</v>
      </c>
    </row>
    <row r="41" spans="1:10" s="21" customFormat="1" ht="42.75" customHeight="1">
      <c r="A41" s="122" t="s">
        <v>315</v>
      </c>
      <c r="B41" s="33" t="s">
        <v>45</v>
      </c>
      <c r="C41" s="155" t="s">
        <v>398</v>
      </c>
      <c r="D41" s="48">
        <v>105800</v>
      </c>
      <c r="E41" s="48">
        <f>4630+56200.18+5580.41</f>
        <v>66410.59</v>
      </c>
      <c r="F41" s="48">
        <v>0</v>
      </c>
      <c r="G41" s="48">
        <v>0</v>
      </c>
      <c r="H41" s="48">
        <f t="shared" si="5"/>
        <v>66410.59</v>
      </c>
      <c r="I41" s="48">
        <f t="shared" si="6"/>
        <v>39389.410000000003</v>
      </c>
    </row>
    <row r="42" spans="1:10" s="21" customFormat="1" ht="9" hidden="1" customHeight="1">
      <c r="A42" s="32" t="s">
        <v>48</v>
      </c>
      <c r="B42" s="33" t="s">
        <v>45</v>
      </c>
      <c r="C42" s="34" t="s">
        <v>130</v>
      </c>
      <c r="D42" s="48">
        <v>0</v>
      </c>
      <c r="E42" s="48">
        <v>0</v>
      </c>
      <c r="F42" s="48">
        <v>0</v>
      </c>
      <c r="G42" s="48">
        <v>0</v>
      </c>
      <c r="H42" s="48">
        <f t="shared" si="5"/>
        <v>0</v>
      </c>
      <c r="I42" s="47">
        <f t="shared" si="6"/>
        <v>0</v>
      </c>
    </row>
    <row r="43" spans="1:10" s="21" customFormat="1" ht="40.5" customHeight="1">
      <c r="A43" s="122" t="s">
        <v>322</v>
      </c>
      <c r="B43" s="33" t="s">
        <v>45</v>
      </c>
      <c r="C43" s="155" t="s">
        <v>399</v>
      </c>
      <c r="D43" s="48">
        <f>95900+130000</f>
        <v>225900</v>
      </c>
      <c r="E43" s="48">
        <f>863+767.79+5787.53</f>
        <v>7418.32</v>
      </c>
      <c r="F43" s="48">
        <v>0</v>
      </c>
      <c r="G43" s="48">
        <v>0</v>
      </c>
      <c r="H43" s="48">
        <f t="shared" si="5"/>
        <v>7418.32</v>
      </c>
      <c r="I43" s="48">
        <f t="shared" si="6"/>
        <v>218481.68</v>
      </c>
    </row>
    <row r="44" spans="1:10" s="21" customFormat="1" ht="58.5" hidden="1" customHeight="1">
      <c r="A44" s="32" t="s">
        <v>101</v>
      </c>
      <c r="B44" s="33" t="s">
        <v>45</v>
      </c>
      <c r="C44" s="34" t="s">
        <v>131</v>
      </c>
      <c r="D44" s="48">
        <v>0</v>
      </c>
      <c r="E44" s="48">
        <v>0</v>
      </c>
      <c r="F44" s="48">
        <v>0</v>
      </c>
      <c r="G44" s="48">
        <v>0</v>
      </c>
      <c r="H44" s="48">
        <f t="shared" si="5"/>
        <v>0</v>
      </c>
      <c r="I44" s="47">
        <f t="shared" si="6"/>
        <v>0</v>
      </c>
    </row>
    <row r="45" spans="1:10" s="21" customFormat="1" ht="58.5" hidden="1" customHeight="1">
      <c r="A45" s="32" t="s">
        <v>114</v>
      </c>
      <c r="B45" s="33" t="s">
        <v>45</v>
      </c>
      <c r="C45" s="34" t="s">
        <v>132</v>
      </c>
      <c r="D45" s="48">
        <v>0</v>
      </c>
      <c r="E45" s="48">
        <v>0</v>
      </c>
      <c r="F45" s="48">
        <v>0</v>
      </c>
      <c r="G45" s="48">
        <v>0</v>
      </c>
      <c r="H45" s="48">
        <f t="shared" si="5"/>
        <v>0</v>
      </c>
      <c r="I45" s="47">
        <f t="shared" si="6"/>
        <v>0</v>
      </c>
    </row>
    <row r="46" spans="1:10" s="21" customFormat="1" ht="22.5" customHeight="1">
      <c r="A46" s="67" t="s">
        <v>109</v>
      </c>
      <c r="B46" s="33"/>
      <c r="C46" s="68">
        <v>182106</v>
      </c>
      <c r="D46" s="66">
        <f>SUM(D39:D43)</f>
        <v>348100</v>
      </c>
      <c r="E46" s="66">
        <f>SUM(E39:E43)</f>
        <v>74195.790000000008</v>
      </c>
      <c r="F46" s="48">
        <v>0</v>
      </c>
      <c r="G46" s="48">
        <v>0</v>
      </c>
      <c r="H46" s="66">
        <f>SUM(H39:H43)</f>
        <v>74195.790000000008</v>
      </c>
      <c r="I46" s="66">
        <f>SUM(I39:I45)</f>
        <v>273904.21000000002</v>
      </c>
    </row>
    <row r="47" spans="1:10" s="21" customFormat="1" ht="78" customHeight="1">
      <c r="A47" s="109" t="s">
        <v>223</v>
      </c>
      <c r="B47" s="33" t="s">
        <v>45</v>
      </c>
      <c r="C47" s="153" t="s">
        <v>400</v>
      </c>
      <c r="D47" s="48">
        <v>5000</v>
      </c>
      <c r="E47" s="48">
        <v>800</v>
      </c>
      <c r="F47" s="48">
        <v>0</v>
      </c>
      <c r="G47" s="48">
        <v>0</v>
      </c>
      <c r="H47" s="48">
        <f t="shared" si="5"/>
        <v>800</v>
      </c>
      <c r="I47" s="48">
        <f>D47-E47</f>
        <v>4200</v>
      </c>
    </row>
    <row r="48" spans="1:10" s="21" customFormat="1" ht="15" customHeight="1">
      <c r="A48" s="67" t="s">
        <v>109</v>
      </c>
      <c r="B48" s="64"/>
      <c r="C48" s="68">
        <v>866108</v>
      </c>
      <c r="D48" s="66">
        <f>SUM(D47:D47)</f>
        <v>5000</v>
      </c>
      <c r="E48" s="66">
        <f>SUM(E47:E47)</f>
        <v>800</v>
      </c>
      <c r="F48" s="66">
        <f>SUM(F39:F47)</f>
        <v>0</v>
      </c>
      <c r="G48" s="66">
        <f>SUM(G39:G47)</f>
        <v>0</v>
      </c>
      <c r="H48" s="66">
        <f>SUM(H47:H47)</f>
        <v>800</v>
      </c>
      <c r="I48" s="66">
        <f>SUM(I47:I47)</f>
        <v>4200</v>
      </c>
    </row>
    <row r="49" spans="1:9" s="21" customFormat="1" ht="36.75" hidden="1" customHeight="1">
      <c r="A49" s="122" t="s">
        <v>49</v>
      </c>
      <c r="B49" s="33" t="s">
        <v>45</v>
      </c>
      <c r="C49" s="34" t="s">
        <v>238</v>
      </c>
      <c r="D49" s="48">
        <v>0</v>
      </c>
      <c r="E49" s="48">
        <v>0</v>
      </c>
      <c r="F49" s="48">
        <v>0</v>
      </c>
      <c r="G49" s="48">
        <v>0</v>
      </c>
      <c r="H49" s="48">
        <f>SUM(E49:G49)</f>
        <v>0</v>
      </c>
      <c r="I49" s="47">
        <f>D49-E49</f>
        <v>0</v>
      </c>
    </row>
    <row r="50" spans="1:9" s="21" customFormat="1" ht="38.25" hidden="1" customHeight="1">
      <c r="A50" s="122" t="s">
        <v>100</v>
      </c>
      <c r="B50" s="33" t="s">
        <v>45</v>
      </c>
      <c r="C50" s="34" t="s">
        <v>239</v>
      </c>
      <c r="D50" s="48">
        <v>0</v>
      </c>
      <c r="E50" s="48">
        <v>0</v>
      </c>
      <c r="F50" s="48">
        <v>0</v>
      </c>
      <c r="G50" s="48">
        <v>0</v>
      </c>
      <c r="H50" s="48">
        <f>SUM(E50:G50)</f>
        <v>0</v>
      </c>
      <c r="I50" s="47">
        <f>D50-E50</f>
        <v>0</v>
      </c>
    </row>
    <row r="51" spans="1:9" s="21" customFormat="1" ht="13.5" hidden="1" customHeight="1">
      <c r="A51" s="67" t="s">
        <v>109</v>
      </c>
      <c r="B51" s="64"/>
      <c r="C51" s="68">
        <v>182109</v>
      </c>
      <c r="D51" s="66">
        <f t="shared" ref="D51:I51" si="7">SUM(D49:D50)</f>
        <v>0</v>
      </c>
      <c r="E51" s="66">
        <f t="shared" si="7"/>
        <v>0</v>
      </c>
      <c r="F51" s="66">
        <f t="shared" si="7"/>
        <v>0</v>
      </c>
      <c r="G51" s="66">
        <f t="shared" si="7"/>
        <v>0</v>
      </c>
      <c r="H51" s="66">
        <f t="shared" si="7"/>
        <v>0</v>
      </c>
      <c r="I51" s="66">
        <f t="shared" si="7"/>
        <v>0</v>
      </c>
    </row>
    <row r="52" spans="1:9" s="21" customFormat="1" ht="48" hidden="1" customHeight="1">
      <c r="A52" s="122" t="s">
        <v>50</v>
      </c>
      <c r="B52" s="33" t="s">
        <v>45</v>
      </c>
      <c r="C52" s="34" t="s">
        <v>246</v>
      </c>
      <c r="D52" s="48">
        <v>0</v>
      </c>
      <c r="E52" s="48">
        <v>0</v>
      </c>
      <c r="F52" s="48">
        <v>0</v>
      </c>
      <c r="G52" s="48">
        <v>0</v>
      </c>
      <c r="H52" s="48">
        <f>SUM(E52:G52)</f>
        <v>0</v>
      </c>
      <c r="I52" s="47">
        <f>D52-E52</f>
        <v>0</v>
      </c>
    </row>
    <row r="53" spans="1:9" s="21" customFormat="1" ht="78.75" hidden="1" customHeight="1">
      <c r="A53" s="109" t="s">
        <v>223</v>
      </c>
      <c r="B53" s="33" t="s">
        <v>45</v>
      </c>
      <c r="C53" s="108" t="s">
        <v>249</v>
      </c>
      <c r="D53" s="48">
        <v>0</v>
      </c>
      <c r="E53" s="110">
        <v>0</v>
      </c>
      <c r="F53" s="48">
        <v>0</v>
      </c>
      <c r="G53" s="48">
        <v>0</v>
      </c>
      <c r="H53" s="48">
        <f>SUM(E53:G53)</f>
        <v>0</v>
      </c>
      <c r="I53" s="47">
        <f>D53-E53</f>
        <v>0</v>
      </c>
    </row>
    <row r="54" spans="1:9" s="21" customFormat="1" ht="63" customHeight="1">
      <c r="A54" s="122" t="s">
        <v>321</v>
      </c>
      <c r="B54" s="33" t="s">
        <v>45</v>
      </c>
      <c r="C54" s="153" t="s">
        <v>401</v>
      </c>
      <c r="D54" s="48">
        <v>72000</v>
      </c>
      <c r="E54" s="48">
        <f>2492.52+4108.92+2492.52</f>
        <v>9093.9600000000009</v>
      </c>
      <c r="F54" s="48">
        <v>0</v>
      </c>
      <c r="G54" s="48">
        <v>0</v>
      </c>
      <c r="H54" s="48">
        <f>SUM(E54:G54)</f>
        <v>9093.9600000000009</v>
      </c>
      <c r="I54" s="48">
        <f>D54-E54</f>
        <v>62906.04</v>
      </c>
    </row>
    <row r="55" spans="1:9" s="21" customFormat="1" ht="16.5" customHeight="1">
      <c r="A55" s="67" t="s">
        <v>109</v>
      </c>
      <c r="B55" s="64"/>
      <c r="C55" s="68">
        <v>851111</v>
      </c>
      <c r="D55" s="66">
        <f>D52+D54+D53</f>
        <v>72000</v>
      </c>
      <c r="E55" s="66">
        <f>E52+E54+E53</f>
        <v>9093.9600000000009</v>
      </c>
      <c r="F55" s="66">
        <f>F52+F54</f>
        <v>0</v>
      </c>
      <c r="G55" s="66">
        <f>G52+G54</f>
        <v>0</v>
      </c>
      <c r="H55" s="66">
        <f>H52+H54+H53</f>
        <v>9093.9600000000009</v>
      </c>
      <c r="I55" s="66">
        <f>I52+I54+I53</f>
        <v>62906.04</v>
      </c>
    </row>
    <row r="56" spans="1:9" s="21" customFormat="1" ht="0.75" customHeight="1">
      <c r="A56" s="32" t="s">
        <v>204</v>
      </c>
      <c r="B56" s="33">
        <v>10</v>
      </c>
      <c r="C56" s="34" t="s">
        <v>203</v>
      </c>
      <c r="D56" s="48">
        <v>0</v>
      </c>
      <c r="E56" s="48"/>
      <c r="F56" s="48">
        <v>0</v>
      </c>
      <c r="G56" s="48">
        <v>0</v>
      </c>
      <c r="H56" s="48">
        <f>SUM(E56:G56)</f>
        <v>0</v>
      </c>
      <c r="I56" s="47">
        <f>D56-E56</f>
        <v>0</v>
      </c>
    </row>
    <row r="57" spans="1:9" s="21" customFormat="1" ht="18.75" hidden="1" customHeight="1">
      <c r="A57" s="67" t="s">
        <v>109</v>
      </c>
      <c r="B57" s="64"/>
      <c r="C57" s="68">
        <v>851114</v>
      </c>
      <c r="D57" s="66">
        <f t="shared" ref="D57:I57" si="8">SUM(D56:D56)</f>
        <v>0</v>
      </c>
      <c r="E57" s="66">
        <f t="shared" si="8"/>
        <v>0</v>
      </c>
      <c r="F57" s="66">
        <f t="shared" si="8"/>
        <v>0</v>
      </c>
      <c r="G57" s="66">
        <f t="shared" si="8"/>
        <v>0</v>
      </c>
      <c r="H57" s="66">
        <f t="shared" si="8"/>
        <v>0</v>
      </c>
      <c r="I57" s="66">
        <f t="shared" si="8"/>
        <v>0</v>
      </c>
    </row>
    <row r="58" spans="1:9" s="21" customFormat="1" ht="30" customHeight="1">
      <c r="A58" s="122" t="s">
        <v>316</v>
      </c>
      <c r="B58" s="33" t="s">
        <v>45</v>
      </c>
      <c r="C58" s="153" t="s">
        <v>402</v>
      </c>
      <c r="D58" s="48">
        <v>21900</v>
      </c>
      <c r="E58" s="48">
        <f>453.68+1178.56</f>
        <v>1632.24</v>
      </c>
      <c r="F58" s="48">
        <v>0</v>
      </c>
      <c r="G58" s="48">
        <v>0</v>
      </c>
      <c r="H58" s="48">
        <f>SUM(E58:G58)</f>
        <v>1632.24</v>
      </c>
      <c r="I58" s="48">
        <f>D58-E58</f>
        <v>20267.759999999998</v>
      </c>
    </row>
    <row r="59" spans="1:9" s="21" customFormat="1" ht="30" customHeight="1">
      <c r="A59" s="67" t="s">
        <v>109</v>
      </c>
      <c r="B59" s="33"/>
      <c r="C59" s="106" t="s">
        <v>388</v>
      </c>
      <c r="D59" s="151">
        <f t="shared" ref="D59:I59" si="9">SUM(D58)</f>
        <v>21900</v>
      </c>
      <c r="E59" s="151">
        <f t="shared" si="9"/>
        <v>1632.24</v>
      </c>
      <c r="F59" s="151">
        <f t="shared" si="9"/>
        <v>0</v>
      </c>
      <c r="G59" s="151">
        <f t="shared" si="9"/>
        <v>0</v>
      </c>
      <c r="H59" s="151">
        <f t="shared" si="9"/>
        <v>1632.24</v>
      </c>
      <c r="I59" s="151">
        <f t="shared" si="9"/>
        <v>20267.759999999998</v>
      </c>
    </row>
    <row r="60" spans="1:9" s="21" customFormat="1" ht="30" hidden="1" customHeight="1">
      <c r="A60" s="122" t="s">
        <v>329</v>
      </c>
      <c r="B60" s="33" t="s">
        <v>387</v>
      </c>
      <c r="C60" s="160" t="s">
        <v>419</v>
      </c>
      <c r="D60" s="48">
        <v>0</v>
      </c>
      <c r="E60" s="48">
        <v>0</v>
      </c>
      <c r="F60" s="48">
        <v>0</v>
      </c>
      <c r="G60" s="48">
        <v>0</v>
      </c>
      <c r="H60" s="48">
        <f>SUM(E60:G60)</f>
        <v>0</v>
      </c>
      <c r="I60" s="48">
        <f>D60-E60</f>
        <v>0</v>
      </c>
    </row>
    <row r="61" spans="1:9" s="21" customFormat="1" ht="30" hidden="1" customHeight="1">
      <c r="A61" s="67" t="s">
        <v>109</v>
      </c>
      <c r="B61" s="33"/>
      <c r="C61" s="106" t="s">
        <v>389</v>
      </c>
      <c r="D61" s="151">
        <f t="shared" ref="D61:I61" si="10">SUM(D60)</f>
        <v>0</v>
      </c>
      <c r="E61" s="151">
        <f t="shared" si="10"/>
        <v>0</v>
      </c>
      <c r="F61" s="151">
        <f t="shared" si="10"/>
        <v>0</v>
      </c>
      <c r="G61" s="151">
        <f t="shared" si="10"/>
        <v>0</v>
      </c>
      <c r="H61" s="151">
        <f t="shared" si="10"/>
        <v>0</v>
      </c>
      <c r="I61" s="151">
        <f t="shared" si="10"/>
        <v>0</v>
      </c>
    </row>
    <row r="62" spans="1:9" s="21" customFormat="1" ht="14.25" hidden="1" customHeight="1">
      <c r="A62" s="67"/>
      <c r="B62" s="64"/>
      <c r="C62" s="68"/>
      <c r="D62" s="66"/>
      <c r="E62" s="66"/>
      <c r="F62" s="66"/>
      <c r="G62" s="66"/>
      <c r="H62" s="66"/>
      <c r="I62" s="66"/>
    </row>
    <row r="63" spans="1:9" s="21" customFormat="1" ht="57" hidden="1" customHeight="1">
      <c r="A63" s="122" t="s">
        <v>264</v>
      </c>
      <c r="B63" s="32"/>
      <c r="C63" s="34" t="s">
        <v>265</v>
      </c>
      <c r="D63" s="48">
        <v>0</v>
      </c>
      <c r="E63" s="48">
        <v>0</v>
      </c>
      <c r="F63" s="48">
        <v>0</v>
      </c>
      <c r="G63" s="48">
        <v>0</v>
      </c>
      <c r="H63" s="48">
        <f>SUM(E63:G63)</f>
        <v>0</v>
      </c>
      <c r="I63" s="47">
        <f>D63-E63</f>
        <v>0</v>
      </c>
    </row>
    <row r="64" spans="1:9" s="21" customFormat="1" ht="45.75" hidden="1" customHeight="1">
      <c r="A64" s="122" t="s">
        <v>178</v>
      </c>
      <c r="B64" s="33">
        <v>10</v>
      </c>
      <c r="C64" s="34" t="s">
        <v>248</v>
      </c>
      <c r="D64" s="48">
        <v>0</v>
      </c>
      <c r="E64" s="48">
        <v>0</v>
      </c>
      <c r="F64" s="48">
        <v>0</v>
      </c>
      <c r="G64" s="48">
        <v>0</v>
      </c>
      <c r="H64" s="48">
        <f>SUM(E64:G64)</f>
        <v>0</v>
      </c>
      <c r="I64" s="47">
        <f>D64-E64</f>
        <v>0</v>
      </c>
    </row>
    <row r="65" spans="1:9" s="21" customFormat="1" ht="43.5" hidden="1" customHeight="1">
      <c r="A65" s="67" t="s">
        <v>109</v>
      </c>
      <c r="B65" s="64"/>
      <c r="C65" s="68">
        <v>851114</v>
      </c>
      <c r="D65" s="66">
        <f t="shared" ref="D65:I65" si="11">SUM(D63:D64)</f>
        <v>0</v>
      </c>
      <c r="E65" s="66">
        <f t="shared" si="11"/>
        <v>0</v>
      </c>
      <c r="F65" s="66">
        <f t="shared" si="11"/>
        <v>0</v>
      </c>
      <c r="G65" s="66">
        <f t="shared" si="11"/>
        <v>0</v>
      </c>
      <c r="H65" s="66">
        <f t="shared" si="11"/>
        <v>0</v>
      </c>
      <c r="I65" s="66">
        <f t="shared" si="11"/>
        <v>0</v>
      </c>
    </row>
    <row r="66" spans="1:9" s="21" customFormat="1" ht="43.5" hidden="1" customHeight="1">
      <c r="A66" s="32"/>
      <c r="B66" s="33"/>
      <c r="C66" s="34"/>
      <c r="D66" s="48"/>
      <c r="E66" s="48"/>
      <c r="F66" s="48"/>
      <c r="G66" s="48"/>
      <c r="H66" s="48"/>
      <c r="I66" s="47"/>
    </row>
    <row r="67" spans="1:9" s="21" customFormat="1" ht="50.25" hidden="1" customHeight="1">
      <c r="A67" s="67" t="s">
        <v>109</v>
      </c>
      <c r="B67" s="64"/>
      <c r="C67" s="68">
        <v>866111</v>
      </c>
      <c r="D67" s="66">
        <f t="shared" ref="D67:I67" si="12">SUM(D66:D66)</f>
        <v>0</v>
      </c>
      <c r="E67" s="66">
        <f t="shared" si="12"/>
        <v>0</v>
      </c>
      <c r="F67" s="66">
        <f t="shared" si="12"/>
        <v>0</v>
      </c>
      <c r="G67" s="66">
        <f t="shared" si="12"/>
        <v>0</v>
      </c>
      <c r="H67" s="66">
        <f t="shared" si="12"/>
        <v>0</v>
      </c>
      <c r="I67" s="66">
        <f t="shared" si="12"/>
        <v>0</v>
      </c>
    </row>
    <row r="68" spans="1:9" s="21" customFormat="1" ht="32.25" hidden="1" customHeight="1">
      <c r="A68" s="139" t="s">
        <v>329</v>
      </c>
      <c r="B68" s="137" t="s">
        <v>45</v>
      </c>
      <c r="C68" s="138" t="s">
        <v>169</v>
      </c>
      <c r="D68" s="136">
        <v>0</v>
      </c>
      <c r="E68" s="136">
        <v>0</v>
      </c>
      <c r="F68" s="48">
        <v>0</v>
      </c>
      <c r="G68" s="48">
        <v>0</v>
      </c>
      <c r="H68" s="48">
        <f>SUM(E68:G68)</f>
        <v>0</v>
      </c>
      <c r="I68" s="48">
        <f>D68-E68</f>
        <v>0</v>
      </c>
    </row>
    <row r="69" spans="1:9" s="21" customFormat="1" ht="33" hidden="1" customHeight="1">
      <c r="A69" s="67" t="s">
        <v>109</v>
      </c>
      <c r="B69" s="64"/>
      <c r="C69" s="68">
        <v>866117</v>
      </c>
      <c r="D69" s="66">
        <f t="shared" ref="D69:I69" si="13">SUM(D68:D68)</f>
        <v>0</v>
      </c>
      <c r="E69" s="66">
        <f t="shared" si="13"/>
        <v>0</v>
      </c>
      <c r="F69" s="66">
        <f t="shared" si="13"/>
        <v>0</v>
      </c>
      <c r="G69" s="66">
        <f t="shared" si="13"/>
        <v>0</v>
      </c>
      <c r="H69" s="66">
        <f t="shared" si="13"/>
        <v>0</v>
      </c>
      <c r="I69" s="66">
        <f t="shared" si="13"/>
        <v>0</v>
      </c>
    </row>
    <row r="70" spans="1:9" s="21" customFormat="1" ht="23.25" customHeight="1">
      <c r="A70" s="141" t="s">
        <v>317</v>
      </c>
      <c r="B70" s="33" t="s">
        <v>45</v>
      </c>
      <c r="C70" s="152" t="s">
        <v>394</v>
      </c>
      <c r="D70" s="48">
        <v>98400</v>
      </c>
      <c r="E70" s="48">
        <f>8200+8200+8200</f>
        <v>24600</v>
      </c>
      <c r="F70" s="48">
        <v>0</v>
      </c>
      <c r="G70" s="48">
        <v>0</v>
      </c>
      <c r="H70" s="48">
        <f>SUM(E70:G70)</f>
        <v>24600</v>
      </c>
      <c r="I70" s="48">
        <f>D70-E70</f>
        <v>73800</v>
      </c>
    </row>
    <row r="71" spans="1:9" s="21" customFormat="1" ht="34.5" hidden="1" customHeight="1">
      <c r="A71" s="122"/>
      <c r="B71" s="33"/>
      <c r="C71" s="34"/>
      <c r="D71" s="48"/>
      <c r="E71" s="48"/>
      <c r="F71" s="48"/>
      <c r="G71" s="48"/>
      <c r="H71" s="48"/>
      <c r="I71" s="48"/>
    </row>
    <row r="72" spans="1:9" s="21" customFormat="1" ht="30" customHeight="1">
      <c r="A72" s="141" t="s">
        <v>318</v>
      </c>
      <c r="B72" s="33" t="s">
        <v>45</v>
      </c>
      <c r="C72" s="152" t="s">
        <v>395</v>
      </c>
      <c r="D72" s="136">
        <v>829300</v>
      </c>
      <c r="E72" s="136">
        <f>69108+69108+69109</f>
        <v>207325</v>
      </c>
      <c r="F72" s="48">
        <v>0</v>
      </c>
      <c r="G72" s="48">
        <v>0</v>
      </c>
      <c r="H72" s="48">
        <f t="shared" ref="H72:H77" si="14">SUM(E72:G72)</f>
        <v>207325</v>
      </c>
      <c r="I72" s="48">
        <f>D72-E72</f>
        <v>621975</v>
      </c>
    </row>
    <row r="73" spans="1:9" s="21" customFormat="1" ht="32.25" hidden="1" customHeight="1">
      <c r="A73" s="122" t="s">
        <v>337</v>
      </c>
      <c r="B73" s="33" t="s">
        <v>45</v>
      </c>
      <c r="C73" s="34" t="s">
        <v>338</v>
      </c>
      <c r="D73" s="136">
        <f>D74</f>
        <v>0</v>
      </c>
      <c r="E73" s="136">
        <f>E74</f>
        <v>0</v>
      </c>
      <c r="F73" s="48">
        <v>0</v>
      </c>
      <c r="G73" s="48">
        <v>0</v>
      </c>
      <c r="H73" s="48">
        <f t="shared" si="14"/>
        <v>0</v>
      </c>
      <c r="I73" s="48">
        <f>I74</f>
        <v>0</v>
      </c>
    </row>
    <row r="74" spans="1:9" s="21" customFormat="1" ht="39" hidden="1" customHeight="1">
      <c r="A74" s="122" t="s">
        <v>339</v>
      </c>
      <c r="B74" s="33" t="s">
        <v>45</v>
      </c>
      <c r="C74" s="34" t="s">
        <v>338</v>
      </c>
      <c r="D74" s="136">
        <v>0</v>
      </c>
      <c r="E74" s="136">
        <v>0</v>
      </c>
      <c r="F74" s="48">
        <v>0</v>
      </c>
      <c r="G74" s="48">
        <v>0</v>
      </c>
      <c r="H74" s="48">
        <f t="shared" si="14"/>
        <v>0</v>
      </c>
      <c r="I74" s="48">
        <f>D74-E74</f>
        <v>0</v>
      </c>
    </row>
    <row r="75" spans="1:9" s="21" customFormat="1" ht="21.75" hidden="1" customHeight="1">
      <c r="A75" s="142" t="s">
        <v>335</v>
      </c>
      <c r="B75" s="33" t="s">
        <v>45</v>
      </c>
      <c r="C75" s="34" t="s">
        <v>133</v>
      </c>
      <c r="D75" s="48">
        <f>D77</f>
        <v>0</v>
      </c>
      <c r="E75" s="48">
        <f>E77</f>
        <v>0</v>
      </c>
      <c r="F75" s="48">
        <v>0</v>
      </c>
      <c r="G75" s="48">
        <v>0</v>
      </c>
      <c r="H75" s="48">
        <f t="shared" si="14"/>
        <v>0</v>
      </c>
      <c r="I75" s="48">
        <f>SUM(I77:I82)</f>
        <v>0</v>
      </c>
    </row>
    <row r="76" spans="1:9" s="21" customFormat="1" ht="61.5" hidden="1" customHeight="1">
      <c r="A76" s="190" t="s">
        <v>116</v>
      </c>
      <c r="B76" s="191"/>
      <c r="C76" s="34"/>
      <c r="D76" s="86">
        <v>0</v>
      </c>
      <c r="E76" s="86"/>
      <c r="F76" s="86">
        <v>0</v>
      </c>
      <c r="G76" s="86">
        <v>0</v>
      </c>
      <c r="H76" s="48">
        <f t="shared" si="14"/>
        <v>0</v>
      </c>
      <c r="I76" s="86">
        <f t="shared" ref="I76:I88" si="15">D76-E76</f>
        <v>0</v>
      </c>
    </row>
    <row r="77" spans="1:9" s="21" customFormat="1" ht="27.75" hidden="1" customHeight="1">
      <c r="A77" s="122" t="s">
        <v>336</v>
      </c>
      <c r="B77" s="33" t="s">
        <v>45</v>
      </c>
      <c r="C77" s="34" t="s">
        <v>133</v>
      </c>
      <c r="D77" s="104">
        <v>0</v>
      </c>
      <c r="E77" s="104">
        <v>0</v>
      </c>
      <c r="F77" s="86">
        <v>0</v>
      </c>
      <c r="G77" s="86">
        <v>0</v>
      </c>
      <c r="H77" s="48">
        <f t="shared" si="14"/>
        <v>0</v>
      </c>
      <c r="I77" s="48">
        <f t="shared" si="15"/>
        <v>0</v>
      </c>
    </row>
    <row r="78" spans="1:9" s="21" customFormat="1" ht="59.25" hidden="1" customHeight="1">
      <c r="A78" s="190" t="s">
        <v>118</v>
      </c>
      <c r="B78" s="191"/>
      <c r="C78" s="34"/>
      <c r="D78" s="86"/>
      <c r="E78" s="86">
        <v>0</v>
      </c>
      <c r="F78" s="86">
        <v>0</v>
      </c>
      <c r="G78" s="86">
        <v>0</v>
      </c>
      <c r="H78" s="48">
        <f t="shared" ref="H78:H85" si="16">SUM(E78:G78)</f>
        <v>0</v>
      </c>
      <c r="I78" s="86">
        <f t="shared" si="15"/>
        <v>0</v>
      </c>
    </row>
    <row r="79" spans="1:9" s="21" customFormat="1" ht="61.5" hidden="1" customHeight="1">
      <c r="A79" s="190" t="s">
        <v>126</v>
      </c>
      <c r="B79" s="191"/>
      <c r="C79" s="34"/>
      <c r="D79" s="86">
        <v>0</v>
      </c>
      <c r="E79" s="86"/>
      <c r="F79" s="86">
        <v>0</v>
      </c>
      <c r="G79" s="86">
        <v>0</v>
      </c>
      <c r="H79" s="48">
        <f t="shared" si="16"/>
        <v>0</v>
      </c>
      <c r="I79" s="86">
        <f t="shared" si="15"/>
        <v>0</v>
      </c>
    </row>
    <row r="80" spans="1:9" s="21" customFormat="1" ht="63" hidden="1" customHeight="1">
      <c r="A80" s="32" t="s">
        <v>117</v>
      </c>
      <c r="B80" s="33"/>
      <c r="C80" s="34"/>
      <c r="D80" s="85"/>
      <c r="E80" s="85"/>
      <c r="F80" s="48"/>
      <c r="G80" s="48"/>
      <c r="H80" s="48">
        <f t="shared" si="16"/>
        <v>0</v>
      </c>
      <c r="I80" s="86">
        <f t="shared" si="15"/>
        <v>0</v>
      </c>
    </row>
    <row r="81" spans="1:10" s="21" customFormat="1" ht="66" hidden="1" customHeight="1">
      <c r="A81" s="190" t="s">
        <v>136</v>
      </c>
      <c r="B81" s="191"/>
      <c r="C81" s="34"/>
      <c r="D81" s="86">
        <v>0</v>
      </c>
      <c r="E81" s="86"/>
      <c r="F81" s="86">
        <v>0</v>
      </c>
      <c r="G81" s="86">
        <v>0</v>
      </c>
      <c r="H81" s="48">
        <f t="shared" si="16"/>
        <v>0</v>
      </c>
      <c r="I81" s="86">
        <f t="shared" si="15"/>
        <v>0</v>
      </c>
    </row>
    <row r="82" spans="1:10" s="21" customFormat="1" ht="71.25" hidden="1" customHeight="1">
      <c r="A82" s="190" t="s">
        <v>166</v>
      </c>
      <c r="B82" s="191"/>
      <c r="C82" s="34"/>
      <c r="D82" s="86"/>
      <c r="E82" s="86"/>
      <c r="F82" s="86">
        <v>0</v>
      </c>
      <c r="G82" s="86">
        <v>0</v>
      </c>
      <c r="H82" s="48">
        <f t="shared" si="16"/>
        <v>0</v>
      </c>
      <c r="I82" s="86">
        <f t="shared" si="15"/>
        <v>0</v>
      </c>
    </row>
    <row r="83" spans="1:10" s="21" customFormat="1" ht="73.5" hidden="1" customHeight="1">
      <c r="A83" s="192" t="s">
        <v>179</v>
      </c>
      <c r="B83" s="193"/>
      <c r="C83" s="34"/>
      <c r="D83" s="86"/>
      <c r="E83" s="86"/>
      <c r="F83" s="86">
        <v>0</v>
      </c>
      <c r="G83" s="86">
        <v>0</v>
      </c>
      <c r="H83" s="48">
        <f t="shared" si="16"/>
        <v>0</v>
      </c>
      <c r="I83" s="86">
        <f t="shared" si="15"/>
        <v>0</v>
      </c>
    </row>
    <row r="84" spans="1:10" s="21" customFormat="1" ht="73.5" hidden="1" customHeight="1">
      <c r="A84" s="122" t="s">
        <v>257</v>
      </c>
      <c r="B84" s="33" t="s">
        <v>45</v>
      </c>
      <c r="C84" s="34" t="s">
        <v>133</v>
      </c>
      <c r="D84" s="48">
        <v>0</v>
      </c>
      <c r="E84" s="48">
        <v>591313</v>
      </c>
      <c r="F84" s="48">
        <v>0</v>
      </c>
      <c r="G84" s="48">
        <v>0</v>
      </c>
      <c r="H84" s="48">
        <f t="shared" si="16"/>
        <v>591313</v>
      </c>
      <c r="I84" s="47">
        <f t="shared" si="15"/>
        <v>-591313</v>
      </c>
    </row>
    <row r="85" spans="1:10" s="21" customFormat="1" ht="104.25" hidden="1" customHeight="1">
      <c r="A85" s="122" t="s">
        <v>301</v>
      </c>
      <c r="B85" s="33" t="s">
        <v>45</v>
      </c>
      <c r="C85" s="34" t="s">
        <v>300</v>
      </c>
      <c r="D85" s="48">
        <v>0</v>
      </c>
      <c r="E85" s="48">
        <v>0</v>
      </c>
      <c r="F85" s="48">
        <v>0</v>
      </c>
      <c r="G85" s="48">
        <v>0</v>
      </c>
      <c r="H85" s="48">
        <f t="shared" si="16"/>
        <v>0</v>
      </c>
      <c r="I85" s="47">
        <f t="shared" si="15"/>
        <v>0</v>
      </c>
    </row>
    <row r="86" spans="1:10" s="21" customFormat="1" ht="36" customHeight="1">
      <c r="A86" s="122" t="s">
        <v>319</v>
      </c>
      <c r="B86" s="33" t="s">
        <v>45</v>
      </c>
      <c r="C86" s="152" t="s">
        <v>396</v>
      </c>
      <c r="D86" s="48">
        <v>63999</v>
      </c>
      <c r="E86" s="48">
        <f>15999.75</f>
        <v>15999.75</v>
      </c>
      <c r="F86" s="48">
        <v>0</v>
      </c>
      <c r="G86" s="48">
        <v>0</v>
      </c>
      <c r="H86" s="48">
        <f>SUM(E86:G86)</f>
        <v>15999.75</v>
      </c>
      <c r="I86" s="48">
        <f t="shared" si="15"/>
        <v>47999.25</v>
      </c>
    </row>
    <row r="87" spans="1:10" s="21" customFormat="1" ht="36" hidden="1">
      <c r="A87" s="122" t="s">
        <v>320</v>
      </c>
      <c r="B87" s="33" t="s">
        <v>45</v>
      </c>
      <c r="C87" s="34" t="s">
        <v>134</v>
      </c>
      <c r="D87" s="48">
        <v>0</v>
      </c>
      <c r="E87" s="48">
        <f>0</f>
        <v>0</v>
      </c>
      <c r="F87" s="48">
        <v>0</v>
      </c>
      <c r="G87" s="48">
        <v>0</v>
      </c>
      <c r="H87" s="48">
        <f>SUM(E87:G87)</f>
        <v>0</v>
      </c>
      <c r="I87" s="48">
        <f t="shared" si="15"/>
        <v>0</v>
      </c>
    </row>
    <row r="88" spans="1:10" s="21" customFormat="1" ht="64.5" customHeight="1">
      <c r="A88" s="122" t="s">
        <v>326</v>
      </c>
      <c r="B88" s="33" t="s">
        <v>45</v>
      </c>
      <c r="C88" s="152" t="s">
        <v>397</v>
      </c>
      <c r="D88" s="48">
        <f>1404803.23+303352.95</f>
        <v>1708156.18</v>
      </c>
      <c r="E88" s="48">
        <f>110209.94+122263.61</f>
        <v>232473.55</v>
      </c>
      <c r="F88" s="48">
        <v>0</v>
      </c>
      <c r="G88" s="48">
        <v>0</v>
      </c>
      <c r="H88" s="48">
        <f>SUM(E88:G88)</f>
        <v>232473.55</v>
      </c>
      <c r="I88" s="48">
        <f t="shared" si="15"/>
        <v>1475682.63</v>
      </c>
    </row>
    <row r="89" spans="1:10" s="21" customFormat="1" ht="17.25" customHeight="1">
      <c r="A89" s="67" t="s">
        <v>109</v>
      </c>
      <c r="B89" s="64"/>
      <c r="C89" s="68">
        <v>866202</v>
      </c>
      <c r="D89" s="66">
        <f>D70+D72+D86+D87+D88+D73+D75</f>
        <v>2699855.1799999997</v>
      </c>
      <c r="E89" s="66">
        <f>E70+E72+E86+E87+E88+E73+E75</f>
        <v>480398.3</v>
      </c>
      <c r="F89" s="66">
        <f>F70+F72+F86+F87+F88+F73+F75</f>
        <v>0</v>
      </c>
      <c r="G89" s="66">
        <f>G70+G72+G86+G87+G88+G73+G75</f>
        <v>0</v>
      </c>
      <c r="H89" s="66">
        <f>H70+H72+H86+H87+H88+H73+H75</f>
        <v>480398.3</v>
      </c>
      <c r="I89" s="66">
        <f>I70+I72+I86+I87+I88</f>
        <v>2219456.88</v>
      </c>
      <c r="J89" s="66">
        <f>J70+J72+J86+J87+J88</f>
        <v>0</v>
      </c>
    </row>
    <row r="90" spans="1:10" s="21" customFormat="1" ht="84" hidden="1">
      <c r="A90" s="32" t="s">
        <v>51</v>
      </c>
      <c r="B90" s="33" t="s">
        <v>45</v>
      </c>
      <c r="C90" s="34" t="s">
        <v>135</v>
      </c>
      <c r="D90" s="48">
        <v>0</v>
      </c>
      <c r="E90" s="48">
        <v>0</v>
      </c>
      <c r="F90" s="48">
        <v>0</v>
      </c>
      <c r="G90" s="48">
        <v>0</v>
      </c>
      <c r="H90" s="48">
        <f>SUM(E90:G90)</f>
        <v>0</v>
      </c>
      <c r="I90" s="47">
        <f>D90-E90</f>
        <v>0</v>
      </c>
    </row>
    <row r="91" spans="1:10" s="21" customFormat="1" ht="15" hidden="1" customHeight="1">
      <c r="A91" s="67" t="s">
        <v>109</v>
      </c>
      <c r="B91" s="64"/>
      <c r="C91" s="68">
        <v>866208</v>
      </c>
      <c r="D91" s="66">
        <f t="shared" ref="D91:I91" si="17">SUM(D90:D90)</f>
        <v>0</v>
      </c>
      <c r="E91" s="66">
        <f t="shared" si="17"/>
        <v>0</v>
      </c>
      <c r="F91" s="66">
        <f t="shared" si="17"/>
        <v>0</v>
      </c>
      <c r="G91" s="66">
        <f t="shared" si="17"/>
        <v>0</v>
      </c>
      <c r="H91" s="66">
        <f t="shared" si="17"/>
        <v>0</v>
      </c>
      <c r="I91" s="66">
        <f t="shared" si="17"/>
        <v>0</v>
      </c>
    </row>
    <row r="92" spans="1:10" s="20" customFormat="1" ht="9" customHeight="1">
      <c r="C92" s="29"/>
      <c r="D92" s="29"/>
      <c r="E92" s="29"/>
      <c r="F92" s="29"/>
      <c r="G92" s="29"/>
      <c r="H92" s="30"/>
      <c r="I92" s="29"/>
    </row>
    <row r="93" spans="1:10" s="20" customFormat="1" ht="9" customHeight="1">
      <c r="C93" s="29"/>
      <c r="D93" s="29"/>
      <c r="E93" s="29"/>
      <c r="F93" s="29"/>
      <c r="G93" s="29"/>
      <c r="H93" s="30"/>
      <c r="I93" s="29"/>
    </row>
    <row r="94" spans="1:10" s="20" customFormat="1" ht="9" customHeight="1">
      <c r="C94" s="29"/>
      <c r="D94" s="29"/>
      <c r="E94" s="29"/>
      <c r="F94" s="29"/>
      <c r="G94" s="29"/>
      <c r="H94" s="30"/>
      <c r="I94" s="29"/>
    </row>
    <row r="95" spans="1:10" ht="51" customHeight="1">
      <c r="A95" s="188"/>
      <c r="B95" s="188"/>
      <c r="C95" s="188"/>
      <c r="D95" s="189"/>
      <c r="E95" s="189"/>
      <c r="F95" s="189"/>
      <c r="G95" s="22"/>
      <c r="I95" s="22"/>
    </row>
    <row r="104" spans="7:8">
      <c r="G104" s="23"/>
      <c r="H104" s="24"/>
    </row>
  </sheetData>
  <mergeCells count="25">
    <mergeCell ref="A95:C95"/>
    <mergeCell ref="D95:F95"/>
    <mergeCell ref="A76:B76"/>
    <mergeCell ref="A78:B78"/>
    <mergeCell ref="A79:B79"/>
    <mergeCell ref="A81:B81"/>
    <mergeCell ref="A82:B82"/>
    <mergeCell ref="A83:B83"/>
    <mergeCell ref="A2:G2"/>
    <mergeCell ref="A6:G6"/>
    <mergeCell ref="A11:G11"/>
    <mergeCell ref="A13:A14"/>
    <mergeCell ref="B13:B14"/>
    <mergeCell ref="C13:C14"/>
    <mergeCell ref="D13:D14"/>
    <mergeCell ref="A7:G7"/>
    <mergeCell ref="A3:G3"/>
    <mergeCell ref="O28:R28"/>
    <mergeCell ref="K18:L18"/>
    <mergeCell ref="M16:N16"/>
    <mergeCell ref="E13:H13"/>
    <mergeCell ref="K28:N28"/>
    <mergeCell ref="K16:L16"/>
    <mergeCell ref="I13:I14"/>
    <mergeCell ref="K27:L27"/>
  </mergeCells>
  <phoneticPr fontId="0" type="noConversion"/>
  <printOptions horizontalCentered="1"/>
  <pageMargins left="0.39370078740157483" right="0.19685039370078741" top="0.78740157480314965" bottom="0.19685039370078741" header="0.39370078740157483" footer="0.51181102362204722"/>
  <pageSetup paperSize="9" scale="77" fitToWidth="3" fitToHeight="1000" orientation="landscape" horizontalDpi="300" verticalDpi="300" r:id="rId1"/>
  <headerFooter alignWithMargins="0">
    <oddHeader>&amp;L&amp;8&amp;C&amp;8&amp;R&amp;8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15"/>
  <sheetViews>
    <sheetView showGridLines="0" topLeftCell="A15" zoomScale="85" zoomScaleNormal="85" workbookViewId="0">
      <selection activeCell="A215" sqref="A215:C215"/>
    </sheetView>
  </sheetViews>
  <sheetFormatPr defaultRowHeight="12.75"/>
  <cols>
    <col min="1" max="1" width="50.7109375" style="24" customWidth="1"/>
    <col min="2" max="2" width="7.7109375" style="24" customWidth="1"/>
    <col min="3" max="3" width="28.7109375" style="24" customWidth="1"/>
    <col min="4" max="4" width="17.28515625" style="24" customWidth="1"/>
    <col min="5" max="5" width="16.140625" style="24" customWidth="1"/>
    <col min="6" max="6" width="16.28515625" style="24" customWidth="1"/>
    <col min="7" max="7" width="14.7109375" style="24" customWidth="1"/>
    <col min="8" max="8" width="14.7109375" style="23" customWidth="1"/>
    <col min="9" max="9" width="15.28515625" style="24" customWidth="1"/>
    <col min="10" max="10" width="16.28515625" style="24" customWidth="1"/>
    <col min="11" max="11" width="16" style="24" customWidth="1"/>
    <col min="12" max="12" width="13.7109375" style="24" hidden="1" customWidth="1"/>
    <col min="13" max="13" width="12.28515625" style="24" hidden="1" customWidth="1"/>
    <col min="14" max="15" width="9.140625" style="24"/>
    <col min="16" max="16" width="9.28515625" style="24" bestFit="1" customWidth="1"/>
    <col min="17" max="16384" width="9.140625" style="24"/>
  </cols>
  <sheetData>
    <row r="1" spans="1:13" s="14" customFormat="1" ht="15.75">
      <c r="A1" s="195" t="s">
        <v>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3" s="14" customFormat="1" ht="15.75">
      <c r="A2" s="49"/>
      <c r="B2" s="49"/>
      <c r="C2" s="49"/>
      <c r="D2" s="194" t="str">
        <f>'1. Доходы бюджета (1.12)'!C4</f>
        <v>на 01.04.2018 года</v>
      </c>
      <c r="E2" s="194"/>
      <c r="F2" s="49"/>
      <c r="G2" s="49"/>
      <c r="H2" s="49"/>
      <c r="I2" s="49"/>
      <c r="J2" s="49"/>
      <c r="K2" s="49"/>
    </row>
    <row r="3" spans="1:13" s="14" customFormat="1" ht="9" customHeight="1">
      <c r="A3" s="27"/>
      <c r="B3" s="27"/>
      <c r="C3" s="28"/>
      <c r="D3" s="5"/>
      <c r="E3" s="5"/>
      <c r="F3" s="5"/>
      <c r="G3" s="16"/>
      <c r="H3" s="17"/>
      <c r="I3" s="18"/>
      <c r="J3" s="18"/>
    </row>
    <row r="4" spans="1:13" s="14" customFormat="1" ht="27" customHeight="1">
      <c r="A4" s="196" t="s">
        <v>4</v>
      </c>
      <c r="B4" s="184" t="s">
        <v>5</v>
      </c>
      <c r="C4" s="184" t="s">
        <v>24</v>
      </c>
      <c r="D4" s="184" t="s">
        <v>27</v>
      </c>
      <c r="E4" s="184" t="s">
        <v>26</v>
      </c>
      <c r="F4" s="184" t="s">
        <v>15</v>
      </c>
      <c r="G4" s="184"/>
      <c r="H4" s="184"/>
      <c r="I4" s="184"/>
      <c r="J4" s="184" t="s">
        <v>20</v>
      </c>
      <c r="K4" s="184" t="s">
        <v>20</v>
      </c>
    </row>
    <row r="5" spans="1:13" s="14" customFormat="1" ht="63" customHeight="1">
      <c r="A5" s="197"/>
      <c r="B5" s="185"/>
      <c r="C5" s="185"/>
      <c r="D5" s="185"/>
      <c r="E5" s="185"/>
      <c r="F5" s="185" t="s">
        <v>16</v>
      </c>
      <c r="G5" s="185" t="s">
        <v>17</v>
      </c>
      <c r="H5" s="185" t="s">
        <v>18</v>
      </c>
      <c r="I5" s="185" t="s">
        <v>19</v>
      </c>
      <c r="J5" s="185" t="s">
        <v>25</v>
      </c>
      <c r="K5" s="185" t="s">
        <v>25</v>
      </c>
    </row>
    <row r="6" spans="1:13" s="19" customFormat="1" ht="15" thickBot="1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25">
        <v>6</v>
      </c>
      <c r="G6" s="13">
        <v>7</v>
      </c>
      <c r="H6" s="13">
        <v>8</v>
      </c>
      <c r="I6" s="26">
        <v>9</v>
      </c>
      <c r="J6" s="26">
        <v>10</v>
      </c>
      <c r="K6" s="26">
        <v>11</v>
      </c>
    </row>
    <row r="7" spans="1:13" s="59" customFormat="1" ht="20.25" customHeight="1">
      <c r="A7" s="72" t="s">
        <v>52</v>
      </c>
      <c r="B7" s="73" t="s">
        <v>53</v>
      </c>
      <c r="C7" s="73" t="s">
        <v>261</v>
      </c>
      <c r="D7" s="123">
        <f t="shared" ref="D7:I7" si="0">D61+D72+D92+D120+D162+D188+D201+D209</f>
        <v>3189867.0999999996</v>
      </c>
      <c r="E7" s="123">
        <f t="shared" si="0"/>
        <v>3189867.0999999996</v>
      </c>
      <c r="F7" s="123">
        <f t="shared" si="0"/>
        <v>554421.66999999993</v>
      </c>
      <c r="G7" s="123">
        <f t="shared" si="0"/>
        <v>0</v>
      </c>
      <c r="H7" s="123">
        <f t="shared" si="0"/>
        <v>0</v>
      </c>
      <c r="I7" s="123">
        <f t="shared" si="0"/>
        <v>552406.56999999995</v>
      </c>
      <c r="J7" s="123">
        <f>D7-F7</f>
        <v>2635445.4299999997</v>
      </c>
      <c r="K7" s="123">
        <f>E7-F7</f>
        <v>2635445.4299999997</v>
      </c>
      <c r="L7" s="97">
        <f>D7-F7</f>
        <v>2635445.4299999997</v>
      </c>
      <c r="M7" s="118">
        <f>K7-L7</f>
        <v>0</v>
      </c>
    </row>
    <row r="8" spans="1:13" s="59" customFormat="1" ht="21" customHeight="1">
      <c r="A8" s="126" t="s">
        <v>310</v>
      </c>
      <c r="B8" s="73"/>
      <c r="C8" s="92" t="s">
        <v>473</v>
      </c>
      <c r="D8" s="90">
        <f>SUM(D9:D10)</f>
        <v>381400</v>
      </c>
      <c r="E8" s="90">
        <f t="shared" ref="E8:K8" si="1">SUM(E9:E10)</f>
        <v>381400</v>
      </c>
      <c r="F8" s="90">
        <f>F9+F10</f>
        <v>85705</v>
      </c>
      <c r="G8" s="90">
        <f t="shared" si="1"/>
        <v>0</v>
      </c>
      <c r="H8" s="90">
        <f t="shared" si="1"/>
        <v>0</v>
      </c>
      <c r="I8" s="90">
        <f t="shared" si="1"/>
        <v>85705</v>
      </c>
      <c r="J8" s="90">
        <f t="shared" si="1"/>
        <v>295695</v>
      </c>
      <c r="K8" s="90">
        <f t="shared" si="1"/>
        <v>295695</v>
      </c>
    </row>
    <row r="9" spans="1:13" s="21" customFormat="1" ht="15.75" customHeight="1">
      <c r="A9" s="60" t="s">
        <v>54</v>
      </c>
      <c r="B9" s="61" t="s">
        <v>53</v>
      </c>
      <c r="C9" s="62" t="s">
        <v>425</v>
      </c>
      <c r="D9" s="63">
        <v>293100</v>
      </c>
      <c r="E9" s="63">
        <f>D9</f>
        <v>293100</v>
      </c>
      <c r="F9" s="63">
        <f>10000+23058+31363</f>
        <v>64421</v>
      </c>
      <c r="G9" s="63">
        <v>0</v>
      </c>
      <c r="H9" s="63">
        <v>0</v>
      </c>
      <c r="I9" s="63">
        <f>SUM(F9:H9)</f>
        <v>64421</v>
      </c>
      <c r="J9" s="63">
        <f>D9-F9</f>
        <v>228679</v>
      </c>
      <c r="K9" s="63">
        <f>E9-F9</f>
        <v>228679</v>
      </c>
    </row>
    <row r="10" spans="1:13" s="21" customFormat="1" ht="15" customHeight="1">
      <c r="A10" s="60" t="s">
        <v>56</v>
      </c>
      <c r="B10" s="61" t="s">
        <v>53</v>
      </c>
      <c r="C10" s="62" t="s">
        <v>426</v>
      </c>
      <c r="D10" s="63">
        <v>88300</v>
      </c>
      <c r="E10" s="63">
        <f>D10</f>
        <v>88300</v>
      </c>
      <c r="F10" s="63">
        <f>6945.07+14338.93</f>
        <v>21284</v>
      </c>
      <c r="G10" s="63">
        <v>0</v>
      </c>
      <c r="H10" s="63">
        <v>0</v>
      </c>
      <c r="I10" s="63">
        <f>SUM(F10:H10)</f>
        <v>21284</v>
      </c>
      <c r="J10" s="63">
        <f>D10-F10</f>
        <v>67016</v>
      </c>
      <c r="K10" s="63">
        <f>E10-F10</f>
        <v>67016</v>
      </c>
    </row>
    <row r="11" spans="1:13" s="21" customFormat="1" ht="45.75" customHeight="1">
      <c r="A11" s="127" t="s">
        <v>364</v>
      </c>
      <c r="B11" s="88"/>
      <c r="C11" s="89" t="s">
        <v>297</v>
      </c>
      <c r="D11" s="66">
        <f t="shared" ref="D11:K11" si="2">D8</f>
        <v>381400</v>
      </c>
      <c r="E11" s="66">
        <f t="shared" si="2"/>
        <v>381400</v>
      </c>
      <c r="F11" s="66">
        <f>F8</f>
        <v>85705</v>
      </c>
      <c r="G11" s="66">
        <f t="shared" si="2"/>
        <v>0</v>
      </c>
      <c r="H11" s="66">
        <f t="shared" si="2"/>
        <v>0</v>
      </c>
      <c r="I11" s="66">
        <f t="shared" si="2"/>
        <v>85705</v>
      </c>
      <c r="J11" s="66">
        <f t="shared" si="2"/>
        <v>295695</v>
      </c>
      <c r="K11" s="66">
        <f t="shared" si="2"/>
        <v>295695</v>
      </c>
    </row>
    <row r="12" spans="1:13" s="59" customFormat="1" ht="46.5" customHeight="1">
      <c r="A12" s="126" t="s">
        <v>282</v>
      </c>
      <c r="B12" s="73"/>
      <c r="C12" s="92" t="s">
        <v>455</v>
      </c>
      <c r="D12" s="90">
        <f>D13+D15+D24</f>
        <v>764186</v>
      </c>
      <c r="E12" s="90">
        <f t="shared" ref="E12:K12" si="3">E13+E15+E24</f>
        <v>764186</v>
      </c>
      <c r="F12" s="90">
        <f t="shared" si="3"/>
        <v>185540.99</v>
      </c>
      <c r="G12" s="90">
        <f t="shared" si="3"/>
        <v>0</v>
      </c>
      <c r="H12" s="90">
        <f t="shared" si="3"/>
        <v>0</v>
      </c>
      <c r="I12" s="90">
        <f t="shared" si="3"/>
        <v>185540.99</v>
      </c>
      <c r="J12" s="90">
        <f t="shared" si="3"/>
        <v>578645.01</v>
      </c>
      <c r="K12" s="90">
        <f t="shared" si="3"/>
        <v>578645.01</v>
      </c>
    </row>
    <row r="13" spans="1:13" s="21" customFormat="1" ht="16.5" customHeight="1">
      <c r="A13" s="60" t="s">
        <v>54</v>
      </c>
      <c r="B13" s="61" t="s">
        <v>53</v>
      </c>
      <c r="C13" s="62" t="s">
        <v>427</v>
      </c>
      <c r="D13" s="63">
        <v>417000</v>
      </c>
      <c r="E13" s="63">
        <f t="shared" ref="E13:E23" si="4">D13</f>
        <v>417000</v>
      </c>
      <c r="F13" s="63">
        <f>19000+32315.53+45911.52</f>
        <v>97227.049999999988</v>
      </c>
      <c r="G13" s="63">
        <v>0</v>
      </c>
      <c r="H13" s="63">
        <v>0</v>
      </c>
      <c r="I13" s="63">
        <f t="shared" ref="I13:I23" si="5">SUM(F13:H13)</f>
        <v>97227.049999999988</v>
      </c>
      <c r="J13" s="63">
        <f>D13-F13</f>
        <v>319772.95</v>
      </c>
      <c r="K13" s="63">
        <f>E13-F13</f>
        <v>319772.95</v>
      </c>
    </row>
    <row r="14" spans="1:13" s="21" customFormat="1" ht="16.5" hidden="1" customHeight="1">
      <c r="A14" s="60" t="s">
        <v>55</v>
      </c>
      <c r="B14" s="61" t="s">
        <v>53</v>
      </c>
      <c r="C14" s="62" t="s">
        <v>323</v>
      </c>
      <c r="D14" s="63">
        <f>3000-3000</f>
        <v>0</v>
      </c>
      <c r="E14" s="63">
        <f t="shared" si="4"/>
        <v>0</v>
      </c>
      <c r="F14" s="63">
        <v>0</v>
      </c>
      <c r="G14" s="63">
        <v>0</v>
      </c>
      <c r="H14" s="63">
        <v>0</v>
      </c>
      <c r="I14" s="63">
        <f t="shared" si="5"/>
        <v>0</v>
      </c>
      <c r="J14" s="63">
        <f t="shared" ref="J14:J23" si="6">D14-F14</f>
        <v>0</v>
      </c>
      <c r="K14" s="63">
        <f t="shared" ref="K14:K23" si="7">E14-F14</f>
        <v>0</v>
      </c>
    </row>
    <row r="15" spans="1:13" s="21" customFormat="1" ht="16.5" customHeight="1">
      <c r="A15" s="60" t="s">
        <v>56</v>
      </c>
      <c r="B15" s="61" t="s">
        <v>53</v>
      </c>
      <c r="C15" s="62" t="s">
        <v>428</v>
      </c>
      <c r="D15" s="63">
        <v>125600</v>
      </c>
      <c r="E15" s="63">
        <f t="shared" si="4"/>
        <v>125600</v>
      </c>
      <c r="F15" s="63">
        <f>9754.04+19909.51</f>
        <v>29663.55</v>
      </c>
      <c r="G15" s="63">
        <v>0</v>
      </c>
      <c r="H15" s="63">
        <v>0</v>
      </c>
      <c r="I15" s="63">
        <f t="shared" si="5"/>
        <v>29663.55</v>
      </c>
      <c r="J15" s="63">
        <f t="shared" si="6"/>
        <v>95936.45</v>
      </c>
      <c r="K15" s="63">
        <f t="shared" si="7"/>
        <v>95936.45</v>
      </c>
    </row>
    <row r="16" spans="1:13" s="21" customFormat="1" ht="15" customHeight="1">
      <c r="A16" s="60" t="s">
        <v>57</v>
      </c>
      <c r="B16" s="61" t="s">
        <v>53</v>
      </c>
      <c r="C16" s="62" t="s">
        <v>429</v>
      </c>
      <c r="D16" s="63">
        <v>21900</v>
      </c>
      <c r="E16" s="63">
        <f t="shared" si="4"/>
        <v>21900</v>
      </c>
      <c r="F16" s="63">
        <f>2006.45+2858.89</f>
        <v>4865.34</v>
      </c>
      <c r="G16" s="63">
        <v>0</v>
      </c>
      <c r="H16" s="63">
        <v>0</v>
      </c>
      <c r="I16" s="63">
        <f t="shared" si="5"/>
        <v>4865.34</v>
      </c>
      <c r="J16" s="63">
        <f t="shared" si="6"/>
        <v>17034.66</v>
      </c>
      <c r="K16" s="63">
        <f t="shared" si="7"/>
        <v>17034.66</v>
      </c>
    </row>
    <row r="17" spans="1:11" s="21" customFormat="1" ht="15" hidden="1" customHeight="1">
      <c r="A17" s="60" t="s">
        <v>58</v>
      </c>
      <c r="B17" s="61" t="s">
        <v>53</v>
      </c>
      <c r="C17" s="62" t="s">
        <v>324</v>
      </c>
      <c r="D17" s="63">
        <v>0</v>
      </c>
      <c r="E17" s="63">
        <f t="shared" si="4"/>
        <v>0</v>
      </c>
      <c r="F17" s="63">
        <v>0</v>
      </c>
      <c r="G17" s="63">
        <v>0</v>
      </c>
      <c r="H17" s="63">
        <v>0</v>
      </c>
      <c r="I17" s="63">
        <f t="shared" si="5"/>
        <v>0</v>
      </c>
      <c r="J17" s="63">
        <f t="shared" si="6"/>
        <v>0</v>
      </c>
      <c r="K17" s="63">
        <f t="shared" si="7"/>
        <v>0</v>
      </c>
    </row>
    <row r="18" spans="1:11" s="21" customFormat="1" ht="17.25" customHeight="1">
      <c r="A18" s="60" t="s">
        <v>59</v>
      </c>
      <c r="B18" s="61" t="s">
        <v>53</v>
      </c>
      <c r="C18" s="62" t="s">
        <v>430</v>
      </c>
      <c r="D18" s="63">
        <v>64800</v>
      </c>
      <c r="E18" s="63">
        <f t="shared" si="4"/>
        <v>64800</v>
      </c>
      <c r="F18" s="63">
        <f>7750.12+11557.82</f>
        <v>19307.939999999999</v>
      </c>
      <c r="G18" s="63">
        <v>0</v>
      </c>
      <c r="H18" s="63">
        <v>0</v>
      </c>
      <c r="I18" s="63">
        <f t="shared" si="5"/>
        <v>19307.939999999999</v>
      </c>
      <c r="J18" s="63">
        <f t="shared" si="6"/>
        <v>45492.06</v>
      </c>
      <c r="K18" s="63">
        <f t="shared" si="7"/>
        <v>45492.06</v>
      </c>
    </row>
    <row r="19" spans="1:11" s="21" customFormat="1" ht="16.5" customHeight="1">
      <c r="A19" s="60" t="s">
        <v>60</v>
      </c>
      <c r="B19" s="61" t="s">
        <v>53</v>
      </c>
      <c r="C19" s="62" t="s">
        <v>431</v>
      </c>
      <c r="D19" s="63">
        <f>15001+25000</f>
        <v>40001</v>
      </c>
      <c r="E19" s="63">
        <f t="shared" si="4"/>
        <v>40001</v>
      </c>
      <c r="F19" s="63">
        <f>2402.09+9282.02</f>
        <v>11684.11</v>
      </c>
      <c r="G19" s="63">
        <v>0</v>
      </c>
      <c r="H19" s="63">
        <v>0</v>
      </c>
      <c r="I19" s="63">
        <f t="shared" si="5"/>
        <v>11684.11</v>
      </c>
      <c r="J19" s="63">
        <f t="shared" si="6"/>
        <v>28316.89</v>
      </c>
      <c r="K19" s="63">
        <f t="shared" si="7"/>
        <v>28316.89</v>
      </c>
    </row>
    <row r="20" spans="1:11" s="21" customFormat="1" ht="16.5" customHeight="1">
      <c r="A20" s="60" t="s">
        <v>61</v>
      </c>
      <c r="B20" s="61" t="s">
        <v>53</v>
      </c>
      <c r="C20" s="62" t="s">
        <v>432</v>
      </c>
      <c r="D20" s="63">
        <f>10000+12000</f>
        <v>22000</v>
      </c>
      <c r="E20" s="63">
        <f t="shared" si="4"/>
        <v>22000</v>
      </c>
      <c r="F20" s="63">
        <f>750+297+1800</f>
        <v>2847</v>
      </c>
      <c r="G20" s="63">
        <v>0</v>
      </c>
      <c r="H20" s="63">
        <v>0</v>
      </c>
      <c r="I20" s="63">
        <f t="shared" si="5"/>
        <v>2847</v>
      </c>
      <c r="J20" s="63">
        <f t="shared" si="6"/>
        <v>19153</v>
      </c>
      <c r="K20" s="63">
        <f t="shared" si="7"/>
        <v>19153</v>
      </c>
    </row>
    <row r="21" spans="1:11" s="21" customFormat="1" ht="16.5" hidden="1" customHeight="1">
      <c r="A21" s="60" t="s">
        <v>62</v>
      </c>
      <c r="B21" s="61" t="s">
        <v>53</v>
      </c>
      <c r="C21" s="62" t="s">
        <v>373</v>
      </c>
      <c r="D21" s="63">
        <v>0</v>
      </c>
      <c r="E21" s="63">
        <f t="shared" si="4"/>
        <v>0</v>
      </c>
      <c r="F21" s="63">
        <v>0</v>
      </c>
      <c r="G21" s="63">
        <v>0</v>
      </c>
      <c r="H21" s="63">
        <v>0</v>
      </c>
      <c r="I21" s="63">
        <f t="shared" si="5"/>
        <v>0</v>
      </c>
      <c r="J21" s="63">
        <f t="shared" si="6"/>
        <v>0</v>
      </c>
      <c r="K21" s="63">
        <f t="shared" si="7"/>
        <v>0</v>
      </c>
    </row>
    <row r="22" spans="1:11" s="21" customFormat="1" ht="21.75" hidden="1" customHeight="1">
      <c r="A22" s="60" t="s">
        <v>111</v>
      </c>
      <c r="B22" s="61" t="s">
        <v>53</v>
      </c>
      <c r="C22" s="62" t="s">
        <v>374</v>
      </c>
      <c r="D22" s="63">
        <v>0</v>
      </c>
      <c r="E22" s="63">
        <f t="shared" si="4"/>
        <v>0</v>
      </c>
      <c r="F22" s="63">
        <v>0</v>
      </c>
      <c r="G22" s="63">
        <v>0</v>
      </c>
      <c r="H22" s="63">
        <v>0</v>
      </c>
      <c r="I22" s="63">
        <f t="shared" si="5"/>
        <v>0</v>
      </c>
      <c r="J22" s="63">
        <f t="shared" si="6"/>
        <v>0</v>
      </c>
      <c r="K22" s="63">
        <f t="shared" si="7"/>
        <v>0</v>
      </c>
    </row>
    <row r="23" spans="1:11" s="21" customFormat="1" ht="30" customHeight="1">
      <c r="A23" s="60" t="s">
        <v>63</v>
      </c>
      <c r="B23" s="61" t="s">
        <v>53</v>
      </c>
      <c r="C23" s="62" t="s">
        <v>433</v>
      </c>
      <c r="D23" s="63">
        <f>24400+48485</f>
        <v>72885</v>
      </c>
      <c r="E23" s="63">
        <f t="shared" si="4"/>
        <v>72885</v>
      </c>
      <c r="F23" s="63">
        <f>678+19268</f>
        <v>19946</v>
      </c>
      <c r="G23" s="63">
        <v>0</v>
      </c>
      <c r="H23" s="63">
        <v>0</v>
      </c>
      <c r="I23" s="63">
        <f t="shared" si="5"/>
        <v>19946</v>
      </c>
      <c r="J23" s="63">
        <f t="shared" si="6"/>
        <v>52939</v>
      </c>
      <c r="K23" s="63">
        <f t="shared" si="7"/>
        <v>52939</v>
      </c>
    </row>
    <row r="24" spans="1:11" s="59" customFormat="1" ht="24.75" customHeight="1">
      <c r="A24" s="149" t="s">
        <v>386</v>
      </c>
      <c r="B24" s="73"/>
      <c r="C24" s="158">
        <v>8.6601040000010093E+19</v>
      </c>
      <c r="D24" s="150">
        <f>D16+D18+D19+D20+D23</f>
        <v>221586</v>
      </c>
      <c r="E24" s="150">
        <f>E16+E18+E19+E20+E23</f>
        <v>221586</v>
      </c>
      <c r="F24" s="150">
        <f>F16+F18+F19+F20+F23</f>
        <v>58650.39</v>
      </c>
      <c r="G24" s="150">
        <f>G16+G18+G19+G20+G23</f>
        <v>0</v>
      </c>
      <c r="H24" s="150">
        <f>H16+H18+H19+H20+H23</f>
        <v>0</v>
      </c>
      <c r="I24" s="150">
        <f>F24+H24</f>
        <v>58650.39</v>
      </c>
      <c r="J24" s="150">
        <f>D24-F24</f>
        <v>162935.60999999999</v>
      </c>
      <c r="K24" s="150">
        <f>E24-F24</f>
        <v>162935.60999999999</v>
      </c>
    </row>
    <row r="25" spans="1:11" s="59" customFormat="1" ht="21.75" customHeight="1">
      <c r="A25" s="126" t="s">
        <v>296</v>
      </c>
      <c r="B25" s="73"/>
      <c r="C25" s="92" t="s">
        <v>457</v>
      </c>
      <c r="D25" s="90">
        <f>D26+D27+D28</f>
        <v>36900</v>
      </c>
      <c r="E25" s="90">
        <f t="shared" ref="E25:K25" si="8">E26+E27+E28</f>
        <v>36900</v>
      </c>
      <c r="F25" s="90">
        <f t="shared" si="8"/>
        <v>420</v>
      </c>
      <c r="G25" s="90">
        <f t="shared" si="8"/>
        <v>0</v>
      </c>
      <c r="H25" s="90">
        <f t="shared" si="8"/>
        <v>0</v>
      </c>
      <c r="I25" s="90">
        <f t="shared" si="8"/>
        <v>420</v>
      </c>
      <c r="J25" s="90">
        <f t="shared" si="8"/>
        <v>36480</v>
      </c>
      <c r="K25" s="90">
        <f t="shared" si="8"/>
        <v>36480</v>
      </c>
    </row>
    <row r="26" spans="1:11" s="21" customFormat="1" ht="17.25" customHeight="1">
      <c r="A26" s="98" t="s">
        <v>127</v>
      </c>
      <c r="B26" s="61" t="s">
        <v>53</v>
      </c>
      <c r="C26" s="62" t="s">
        <v>434</v>
      </c>
      <c r="D26" s="63">
        <v>34079</v>
      </c>
      <c r="E26" s="63">
        <f>D26</f>
        <v>34079</v>
      </c>
      <c r="F26" s="63">
        <v>0</v>
      </c>
      <c r="G26" s="63">
        <v>0</v>
      </c>
      <c r="H26" s="63">
        <v>0</v>
      </c>
      <c r="I26" s="63">
        <f>SUM(F26:H26)</f>
        <v>0</v>
      </c>
      <c r="J26" s="63">
        <f>D26-F26</f>
        <v>34079</v>
      </c>
      <c r="K26" s="63">
        <f>E26-F26</f>
        <v>34079</v>
      </c>
    </row>
    <row r="27" spans="1:11" s="21" customFormat="1" ht="22.5" customHeight="1">
      <c r="A27" s="98" t="s">
        <v>127</v>
      </c>
      <c r="B27" s="61" t="s">
        <v>53</v>
      </c>
      <c r="C27" s="62" t="s">
        <v>435</v>
      </c>
      <c r="D27" s="63">
        <v>840</v>
      </c>
      <c r="E27" s="63">
        <f>D27</f>
        <v>840</v>
      </c>
      <c r="F27" s="63">
        <f>210+210</f>
        <v>420</v>
      </c>
      <c r="G27" s="63">
        <v>0</v>
      </c>
      <c r="H27" s="63">
        <v>0</v>
      </c>
      <c r="I27" s="63">
        <f>SUM(F27:H27)</f>
        <v>420</v>
      </c>
      <c r="J27" s="63">
        <f>D27-F27</f>
        <v>420</v>
      </c>
      <c r="K27" s="63">
        <f>E27-F27</f>
        <v>420</v>
      </c>
    </row>
    <row r="28" spans="1:11" s="21" customFormat="1" ht="22.5" customHeight="1">
      <c r="A28" s="98" t="s">
        <v>127</v>
      </c>
      <c r="B28" s="61" t="s">
        <v>53</v>
      </c>
      <c r="C28" s="62" t="s">
        <v>436</v>
      </c>
      <c r="D28" s="63">
        <v>1981</v>
      </c>
      <c r="E28" s="63">
        <f>D28</f>
        <v>1981</v>
      </c>
      <c r="F28" s="63">
        <v>0</v>
      </c>
      <c r="G28" s="63">
        <v>0</v>
      </c>
      <c r="H28" s="63">
        <v>0</v>
      </c>
      <c r="I28" s="63">
        <f>SUM(F28:H28)</f>
        <v>0</v>
      </c>
      <c r="J28" s="63">
        <f>D28-F28</f>
        <v>1981</v>
      </c>
      <c r="K28" s="63">
        <f>E28-F28</f>
        <v>1981</v>
      </c>
    </row>
    <row r="29" spans="1:11" s="21" customFormat="1" ht="29.25" customHeight="1">
      <c r="A29" s="98" t="s">
        <v>475</v>
      </c>
      <c r="B29" s="61"/>
      <c r="C29" s="92" t="s">
        <v>477</v>
      </c>
      <c r="D29" s="66">
        <f>D30</f>
        <v>8000</v>
      </c>
      <c r="E29" s="66">
        <f t="shared" ref="E29:K29" si="9">E30</f>
        <v>8000</v>
      </c>
      <c r="F29" s="66">
        <f t="shared" si="9"/>
        <v>2015.1</v>
      </c>
      <c r="G29" s="66">
        <f t="shared" si="9"/>
        <v>0</v>
      </c>
      <c r="H29" s="66">
        <f t="shared" si="9"/>
        <v>0</v>
      </c>
      <c r="I29" s="66">
        <f t="shared" si="9"/>
        <v>0</v>
      </c>
      <c r="J29" s="66">
        <f t="shared" si="9"/>
        <v>5984.9</v>
      </c>
      <c r="K29" s="66">
        <f t="shared" si="9"/>
        <v>5984.9</v>
      </c>
    </row>
    <row r="30" spans="1:11" s="21" customFormat="1" ht="22.5" customHeight="1">
      <c r="A30" s="60" t="s">
        <v>61</v>
      </c>
      <c r="B30" s="61" t="s">
        <v>53</v>
      </c>
      <c r="C30" s="62" t="s">
        <v>476</v>
      </c>
      <c r="D30" s="63">
        <v>8000</v>
      </c>
      <c r="E30" s="63">
        <f>D30</f>
        <v>8000</v>
      </c>
      <c r="F30" s="63">
        <v>2015.1</v>
      </c>
      <c r="G30" s="63"/>
      <c r="H30" s="63"/>
      <c r="I30" s="63"/>
      <c r="J30" s="63">
        <f>D30-F30</f>
        <v>5984.9</v>
      </c>
      <c r="K30" s="63">
        <f>E30-F30</f>
        <v>5984.9</v>
      </c>
    </row>
    <row r="31" spans="1:11" s="21" customFormat="1" ht="22.5" customHeight="1">
      <c r="A31" s="161" t="s">
        <v>421</v>
      </c>
      <c r="B31" s="61"/>
      <c r="C31" s="92" t="s">
        <v>478</v>
      </c>
      <c r="D31" s="63"/>
      <c r="E31" s="63"/>
      <c r="F31" s="63"/>
      <c r="G31" s="63"/>
      <c r="H31" s="63"/>
      <c r="I31" s="63"/>
      <c r="J31" s="63"/>
      <c r="K31" s="63"/>
    </row>
    <row r="32" spans="1:11" s="21" customFormat="1" ht="22.5" customHeight="1">
      <c r="A32" s="98" t="s">
        <v>422</v>
      </c>
      <c r="B32" s="61" t="s">
        <v>53</v>
      </c>
      <c r="C32" s="62" t="s">
        <v>424</v>
      </c>
      <c r="D32" s="63">
        <f>D33</f>
        <v>3000</v>
      </c>
      <c r="E32" s="63">
        <f>E33</f>
        <v>3000</v>
      </c>
      <c r="F32" s="63">
        <f t="shared" ref="F32:K32" si="10">F33</f>
        <v>0</v>
      </c>
      <c r="G32" s="63">
        <f t="shared" si="10"/>
        <v>0</v>
      </c>
      <c r="H32" s="63">
        <f t="shared" si="10"/>
        <v>0</v>
      </c>
      <c r="I32" s="63">
        <f t="shared" si="10"/>
        <v>0</v>
      </c>
      <c r="J32" s="63">
        <f t="shared" si="10"/>
        <v>3000</v>
      </c>
      <c r="K32" s="63">
        <f t="shared" si="10"/>
        <v>3000</v>
      </c>
    </row>
    <row r="33" spans="1:11" s="21" customFormat="1" ht="22.5" customHeight="1">
      <c r="A33" s="98" t="s">
        <v>423</v>
      </c>
      <c r="B33" s="61" t="s">
        <v>53</v>
      </c>
      <c r="C33" s="62" t="s">
        <v>424</v>
      </c>
      <c r="D33" s="63">
        <v>3000</v>
      </c>
      <c r="E33" s="63">
        <f>D33</f>
        <v>3000</v>
      </c>
      <c r="F33" s="63"/>
      <c r="G33" s="63"/>
      <c r="H33" s="63"/>
      <c r="I33" s="63"/>
      <c r="J33" s="63">
        <f>D33-F33</f>
        <v>3000</v>
      </c>
      <c r="K33" s="63">
        <f>E33-F33</f>
        <v>3000</v>
      </c>
    </row>
    <row r="34" spans="1:11" s="21" customFormat="1" ht="57.75" customHeight="1">
      <c r="A34" s="128" t="s">
        <v>365</v>
      </c>
      <c r="B34" s="88"/>
      <c r="C34" s="89" t="s">
        <v>107</v>
      </c>
      <c r="D34" s="66">
        <f>D12+D25+D29+D32</f>
        <v>812086</v>
      </c>
      <c r="E34" s="66">
        <f t="shared" ref="E34:K34" si="11">E12+E25+E29+E32</f>
        <v>812086</v>
      </c>
      <c r="F34" s="66">
        <f t="shared" si="11"/>
        <v>187976.09</v>
      </c>
      <c r="G34" s="66">
        <f t="shared" si="11"/>
        <v>0</v>
      </c>
      <c r="H34" s="66">
        <f t="shared" si="11"/>
        <v>0</v>
      </c>
      <c r="I34" s="66">
        <f t="shared" si="11"/>
        <v>185960.99</v>
      </c>
      <c r="J34" s="66">
        <f t="shared" si="11"/>
        <v>624109.91</v>
      </c>
      <c r="K34" s="66">
        <f t="shared" si="11"/>
        <v>624109.91</v>
      </c>
    </row>
    <row r="35" spans="1:11" s="59" customFormat="1" ht="62.25" customHeight="1">
      <c r="A35" s="126" t="s">
        <v>375</v>
      </c>
      <c r="B35" s="61"/>
      <c r="C35" s="146" t="s">
        <v>456</v>
      </c>
      <c r="D35" s="90">
        <f>SUM(D36:D36)</f>
        <v>2000</v>
      </c>
      <c r="E35" s="90">
        <f t="shared" ref="E35:K35" si="12">SUM(E36:E36)</f>
        <v>2000</v>
      </c>
      <c r="F35" s="90">
        <f>F36</f>
        <v>0</v>
      </c>
      <c r="G35" s="90">
        <f t="shared" si="12"/>
        <v>0</v>
      </c>
      <c r="H35" s="90">
        <f t="shared" si="12"/>
        <v>0</v>
      </c>
      <c r="I35" s="90">
        <f t="shared" si="12"/>
        <v>0</v>
      </c>
      <c r="J35" s="90">
        <f t="shared" si="12"/>
        <v>2000</v>
      </c>
      <c r="K35" s="90">
        <f t="shared" si="12"/>
        <v>2000</v>
      </c>
    </row>
    <row r="36" spans="1:11" s="21" customFormat="1" ht="28.5" customHeight="1">
      <c r="A36" s="112" t="s">
        <v>311</v>
      </c>
      <c r="B36" s="61" t="s">
        <v>53</v>
      </c>
      <c r="C36" s="62" t="s">
        <v>437</v>
      </c>
      <c r="D36" s="63">
        <v>2000</v>
      </c>
      <c r="E36" s="63">
        <f>D36</f>
        <v>2000</v>
      </c>
      <c r="F36" s="63">
        <v>0</v>
      </c>
      <c r="G36" s="63">
        <v>0</v>
      </c>
      <c r="H36" s="63">
        <v>0</v>
      </c>
      <c r="I36" s="63">
        <f>SUM(F36:H36)</f>
        <v>0</v>
      </c>
      <c r="J36" s="63">
        <f>D36-F36</f>
        <v>2000</v>
      </c>
      <c r="K36" s="63">
        <f>E36-F36</f>
        <v>2000</v>
      </c>
    </row>
    <row r="37" spans="1:11" s="21" customFormat="1" ht="54.75" customHeight="1">
      <c r="A37" s="128" t="s">
        <v>263</v>
      </c>
      <c r="B37" s="64"/>
      <c r="C37" s="65" t="s">
        <v>262</v>
      </c>
      <c r="D37" s="66">
        <f t="shared" ref="D37:K37" si="13">D36</f>
        <v>2000</v>
      </c>
      <c r="E37" s="66">
        <f t="shared" si="13"/>
        <v>2000</v>
      </c>
      <c r="F37" s="66">
        <f>F35</f>
        <v>0</v>
      </c>
      <c r="G37" s="66">
        <f t="shared" si="13"/>
        <v>0</v>
      </c>
      <c r="H37" s="66">
        <f t="shared" si="13"/>
        <v>0</v>
      </c>
      <c r="I37" s="66">
        <f t="shared" si="13"/>
        <v>0</v>
      </c>
      <c r="J37" s="66">
        <f t="shared" si="13"/>
        <v>2000</v>
      </c>
      <c r="K37" s="66">
        <f t="shared" si="13"/>
        <v>2000</v>
      </c>
    </row>
    <row r="38" spans="1:11" s="21" customFormat="1" ht="28.5" hidden="1" customHeight="1">
      <c r="A38" s="129" t="s">
        <v>279</v>
      </c>
      <c r="B38" s="64"/>
      <c r="C38" s="65" t="s">
        <v>278</v>
      </c>
      <c r="D38" s="66">
        <f>SUM(D39:D39)</f>
        <v>0</v>
      </c>
      <c r="E38" s="66">
        <f>SUM(D39:D39)</f>
        <v>0</v>
      </c>
      <c r="F38" s="66">
        <f t="shared" ref="F38:K38" si="14">SUM(F39:F39)</f>
        <v>0</v>
      </c>
      <c r="G38" s="66">
        <f t="shared" si="14"/>
        <v>0</v>
      </c>
      <c r="H38" s="66">
        <f t="shared" si="14"/>
        <v>0</v>
      </c>
      <c r="I38" s="66">
        <f t="shared" si="14"/>
        <v>0</v>
      </c>
      <c r="J38" s="66">
        <f t="shared" si="14"/>
        <v>0</v>
      </c>
      <c r="K38" s="66">
        <f t="shared" si="14"/>
        <v>0</v>
      </c>
    </row>
    <row r="39" spans="1:11" s="21" customFormat="1" ht="20.25" hidden="1" customHeight="1">
      <c r="A39" s="98" t="s">
        <v>62</v>
      </c>
      <c r="B39" s="61">
        <v>200</v>
      </c>
      <c r="C39" s="62" t="s">
        <v>283</v>
      </c>
      <c r="D39" s="63">
        <v>0</v>
      </c>
      <c r="E39" s="63">
        <f>D39</f>
        <v>0</v>
      </c>
      <c r="F39" s="120">
        <v>0</v>
      </c>
      <c r="G39" s="120">
        <v>0</v>
      </c>
      <c r="H39" s="120">
        <v>0</v>
      </c>
      <c r="I39" s="120">
        <f>SUM(F39:H39)</f>
        <v>0</v>
      </c>
      <c r="J39" s="66">
        <f>D39-F39</f>
        <v>0</v>
      </c>
      <c r="K39" s="66">
        <f>E39-F39</f>
        <v>0</v>
      </c>
    </row>
    <row r="40" spans="1:11" s="21" customFormat="1" ht="40.5" hidden="1" customHeight="1">
      <c r="A40" s="130" t="s">
        <v>281</v>
      </c>
      <c r="B40" s="64"/>
      <c r="C40" s="65" t="s">
        <v>280</v>
      </c>
      <c r="D40" s="66">
        <f>D38</f>
        <v>0</v>
      </c>
      <c r="E40" s="66">
        <f t="shared" ref="E40:K40" si="15">E38</f>
        <v>0</v>
      </c>
      <c r="F40" s="66">
        <f t="shared" si="15"/>
        <v>0</v>
      </c>
      <c r="G40" s="66">
        <f t="shared" si="15"/>
        <v>0</v>
      </c>
      <c r="H40" s="66">
        <f t="shared" si="15"/>
        <v>0</v>
      </c>
      <c r="I40" s="66">
        <f t="shared" si="15"/>
        <v>0</v>
      </c>
      <c r="J40" s="66">
        <f t="shared" si="15"/>
        <v>0</v>
      </c>
      <c r="K40" s="66">
        <f t="shared" si="15"/>
        <v>0</v>
      </c>
    </row>
    <row r="41" spans="1:11" s="59" customFormat="1" ht="21" hidden="1" customHeight="1">
      <c r="A41" s="131" t="s">
        <v>176</v>
      </c>
      <c r="B41" s="73"/>
      <c r="C41" s="92" t="s">
        <v>404</v>
      </c>
      <c r="D41" s="90">
        <f t="shared" ref="D41:K41" si="16">SUM(D42:D42)</f>
        <v>0</v>
      </c>
      <c r="E41" s="90">
        <f t="shared" si="16"/>
        <v>0</v>
      </c>
      <c r="F41" s="90">
        <f>F42</f>
        <v>0</v>
      </c>
      <c r="G41" s="90">
        <f t="shared" si="16"/>
        <v>0</v>
      </c>
      <c r="H41" s="90">
        <f t="shared" si="16"/>
        <v>0</v>
      </c>
      <c r="I41" s="90">
        <f t="shared" si="16"/>
        <v>0</v>
      </c>
      <c r="J41" s="90">
        <f t="shared" si="16"/>
        <v>0</v>
      </c>
      <c r="K41" s="90">
        <f t="shared" si="16"/>
        <v>0</v>
      </c>
    </row>
    <row r="42" spans="1:11" s="21" customFormat="1" ht="18.75" hidden="1" customHeight="1">
      <c r="A42" s="98" t="s">
        <v>62</v>
      </c>
      <c r="B42" s="61" t="s">
        <v>53</v>
      </c>
      <c r="C42" s="62" t="s">
        <v>405</v>
      </c>
      <c r="D42" s="63">
        <v>0</v>
      </c>
      <c r="E42" s="63">
        <f>D42</f>
        <v>0</v>
      </c>
      <c r="F42" s="63">
        <v>0</v>
      </c>
      <c r="G42" s="63">
        <v>0</v>
      </c>
      <c r="H42" s="63">
        <v>0</v>
      </c>
      <c r="I42" s="63">
        <f>SUM(F42:H42)</f>
        <v>0</v>
      </c>
      <c r="J42" s="63">
        <f>D42-F42</f>
        <v>0</v>
      </c>
      <c r="K42" s="63">
        <f>E42-F42</f>
        <v>0</v>
      </c>
    </row>
    <row r="43" spans="1:11" s="21" customFormat="1" ht="16.5" hidden="1" customHeight="1">
      <c r="A43" s="127" t="s">
        <v>119</v>
      </c>
      <c r="B43" s="64"/>
      <c r="C43" s="65" t="s">
        <v>266</v>
      </c>
      <c r="D43" s="66">
        <f>D42</f>
        <v>0</v>
      </c>
      <c r="E43" s="66">
        <f t="shared" ref="E43:K43" si="17">E42</f>
        <v>0</v>
      </c>
      <c r="F43" s="66">
        <f>F41</f>
        <v>0</v>
      </c>
      <c r="G43" s="66">
        <f t="shared" si="17"/>
        <v>0</v>
      </c>
      <c r="H43" s="66">
        <f t="shared" si="17"/>
        <v>0</v>
      </c>
      <c r="I43" s="66">
        <f t="shared" si="17"/>
        <v>0</v>
      </c>
      <c r="J43" s="66">
        <f t="shared" si="17"/>
        <v>0</v>
      </c>
      <c r="K43" s="66">
        <f t="shared" si="17"/>
        <v>0</v>
      </c>
    </row>
    <row r="44" spans="1:11" s="21" customFormat="1" ht="45.75" customHeight="1">
      <c r="A44" s="131" t="s">
        <v>376</v>
      </c>
      <c r="B44" s="64"/>
      <c r="C44" s="92" t="s">
        <v>458</v>
      </c>
      <c r="D44" s="66">
        <f>D45</f>
        <v>1915</v>
      </c>
      <c r="E44" s="66">
        <f>E45</f>
        <v>1915</v>
      </c>
      <c r="F44" s="66">
        <f>F45</f>
        <v>0</v>
      </c>
      <c r="G44" s="66">
        <f>SUM(G45:G45)</f>
        <v>0</v>
      </c>
      <c r="H44" s="66">
        <f>SUM(H45:H45)</f>
        <v>0</v>
      </c>
      <c r="I44" s="66">
        <f>SUM(I45:I45)</f>
        <v>0</v>
      </c>
      <c r="J44" s="66">
        <f>SUM(J45:J45)</f>
        <v>1915</v>
      </c>
      <c r="K44" s="66">
        <f>SUM(K45:K45)</f>
        <v>1915</v>
      </c>
    </row>
    <row r="45" spans="1:11" s="21" customFormat="1" ht="16.5" customHeight="1">
      <c r="A45" s="98" t="s">
        <v>61</v>
      </c>
      <c r="B45" s="61">
        <v>200</v>
      </c>
      <c r="C45" s="62" t="s">
        <v>438</v>
      </c>
      <c r="D45" s="63">
        <v>1915</v>
      </c>
      <c r="E45" s="63">
        <f>D45</f>
        <v>1915</v>
      </c>
      <c r="F45" s="120">
        <v>0</v>
      </c>
      <c r="G45" s="120">
        <v>0</v>
      </c>
      <c r="H45" s="120">
        <v>0</v>
      </c>
      <c r="I45" s="120">
        <f>F45+G45+H45</f>
        <v>0</v>
      </c>
      <c r="J45" s="120">
        <f>D45-F45</f>
        <v>1915</v>
      </c>
      <c r="K45" s="120">
        <f>E45-F45</f>
        <v>1915</v>
      </c>
    </row>
    <row r="46" spans="1:11" s="21" customFormat="1" ht="35.25" customHeight="1">
      <c r="A46" s="131" t="s">
        <v>252</v>
      </c>
      <c r="B46" s="64"/>
      <c r="C46" s="92" t="s">
        <v>472</v>
      </c>
      <c r="D46" s="66">
        <f>SUM(D47:D49)</f>
        <v>15700</v>
      </c>
      <c r="E46" s="66">
        <f>SUM(E47:E49)</f>
        <v>15700</v>
      </c>
      <c r="F46" s="66">
        <f>F47+F48</f>
        <v>0</v>
      </c>
      <c r="G46" s="66">
        <f>SUM(G47:G48)</f>
        <v>0</v>
      </c>
      <c r="H46" s="66">
        <f>SUM(H47:H48)</f>
        <v>0</v>
      </c>
      <c r="I46" s="66">
        <f>SUM(I47:I48)</f>
        <v>0</v>
      </c>
      <c r="J46" s="90">
        <f>SUM(J47:J49)</f>
        <v>15700</v>
      </c>
      <c r="K46" s="90">
        <f>SUM(K47:K49)</f>
        <v>15700</v>
      </c>
    </row>
    <row r="47" spans="1:11" s="21" customFormat="1" ht="15" customHeight="1">
      <c r="A47" s="98" t="s">
        <v>59</v>
      </c>
      <c r="B47" s="61" t="s">
        <v>53</v>
      </c>
      <c r="C47" s="62" t="s">
        <v>439</v>
      </c>
      <c r="D47" s="63">
        <v>15700</v>
      </c>
      <c r="E47" s="63">
        <f>D47</f>
        <v>15700</v>
      </c>
      <c r="F47" s="63">
        <v>0</v>
      </c>
      <c r="G47" s="120">
        <v>0</v>
      </c>
      <c r="H47" s="120">
        <v>0</v>
      </c>
      <c r="I47" s="120">
        <f>SUM(F47:H47)</f>
        <v>0</v>
      </c>
      <c r="J47" s="120">
        <f>D47-F47</f>
        <v>15700</v>
      </c>
      <c r="K47" s="120">
        <f>E47-F47</f>
        <v>15700</v>
      </c>
    </row>
    <row r="48" spans="1:11" s="21" customFormat="1" ht="15" hidden="1" customHeight="1">
      <c r="A48" s="98" t="s">
        <v>60</v>
      </c>
      <c r="B48" s="61" t="s">
        <v>53</v>
      </c>
      <c r="C48" s="62" t="s">
        <v>377</v>
      </c>
      <c r="D48" s="63">
        <v>0</v>
      </c>
      <c r="E48" s="63">
        <f>D48</f>
        <v>0</v>
      </c>
      <c r="F48" s="63">
        <v>0</v>
      </c>
      <c r="G48" s="120">
        <v>0</v>
      </c>
      <c r="H48" s="120">
        <v>0</v>
      </c>
      <c r="I48" s="120">
        <f>SUM(F48:H48)</f>
        <v>0</v>
      </c>
      <c r="J48" s="120">
        <f>D48-F48</f>
        <v>0</v>
      </c>
      <c r="K48" s="120">
        <f>E48-F48</f>
        <v>0</v>
      </c>
    </row>
    <row r="49" spans="1:16" s="21" customFormat="1" ht="15" hidden="1" customHeight="1">
      <c r="A49" s="60" t="s">
        <v>61</v>
      </c>
      <c r="B49" s="61" t="s">
        <v>53</v>
      </c>
      <c r="C49" s="62" t="s">
        <v>256</v>
      </c>
      <c r="D49" s="63"/>
      <c r="E49" s="63">
        <f>D49</f>
        <v>0</v>
      </c>
      <c r="F49" s="120">
        <v>0</v>
      </c>
      <c r="G49" s="120">
        <v>0</v>
      </c>
      <c r="H49" s="120">
        <v>0</v>
      </c>
      <c r="I49" s="120">
        <f>SUM(F49:H49)</f>
        <v>0</v>
      </c>
      <c r="J49" s="120">
        <f>D49-F49</f>
        <v>0</v>
      </c>
      <c r="K49" s="120">
        <f>E49-F49</f>
        <v>0</v>
      </c>
    </row>
    <row r="50" spans="1:16" s="21" customFormat="1" ht="44.25" customHeight="1">
      <c r="A50" s="98" t="s">
        <v>480</v>
      </c>
      <c r="B50" s="61"/>
      <c r="C50" s="92" t="s">
        <v>481</v>
      </c>
      <c r="D50" s="66">
        <f>D52</f>
        <v>15500</v>
      </c>
      <c r="E50" s="66">
        <f t="shared" ref="E50:K50" si="18">E52</f>
        <v>15500</v>
      </c>
      <c r="F50" s="66">
        <f t="shared" si="18"/>
        <v>0</v>
      </c>
      <c r="G50" s="66">
        <f t="shared" si="18"/>
        <v>0</v>
      </c>
      <c r="H50" s="66">
        <f t="shared" si="18"/>
        <v>0</v>
      </c>
      <c r="I50" s="66">
        <f t="shared" si="18"/>
        <v>0</v>
      </c>
      <c r="J50" s="66">
        <f t="shared" si="18"/>
        <v>15500</v>
      </c>
      <c r="K50" s="66">
        <f t="shared" si="18"/>
        <v>15500</v>
      </c>
    </row>
    <row r="51" spans="1:16" s="59" customFormat="1" ht="19.5" hidden="1" customHeight="1">
      <c r="A51" s="143" t="s">
        <v>422</v>
      </c>
      <c r="B51" s="73"/>
      <c r="D51" s="90"/>
      <c r="E51" s="90"/>
      <c r="F51" s="90"/>
      <c r="G51" s="90"/>
      <c r="H51" s="90"/>
      <c r="I51" s="90"/>
      <c r="J51" s="90"/>
      <c r="K51" s="90"/>
    </row>
    <row r="52" spans="1:16" s="21" customFormat="1" ht="16.5" customHeight="1">
      <c r="A52" s="98" t="s">
        <v>423</v>
      </c>
      <c r="B52" s="61" t="s">
        <v>53</v>
      </c>
      <c r="C52" s="62" t="s">
        <v>482</v>
      </c>
      <c r="D52" s="63">
        <v>15500</v>
      </c>
      <c r="E52" s="63">
        <f>D52</f>
        <v>15500</v>
      </c>
      <c r="F52" s="63"/>
      <c r="G52" s="63">
        <v>0</v>
      </c>
      <c r="H52" s="63">
        <v>0</v>
      </c>
      <c r="I52" s="63">
        <f>SUM(F52:H52)</f>
        <v>0</v>
      </c>
      <c r="J52" s="63">
        <f>D52-F52</f>
        <v>15500</v>
      </c>
      <c r="K52" s="63">
        <f>E52-F52</f>
        <v>15500</v>
      </c>
      <c r="P52" s="162"/>
    </row>
    <row r="53" spans="1:16" s="21" customFormat="1" ht="16.5" hidden="1" customHeight="1">
      <c r="A53" s="60" t="s">
        <v>59</v>
      </c>
      <c r="B53" s="61" t="s">
        <v>53</v>
      </c>
      <c r="C53" s="62" t="s">
        <v>250</v>
      </c>
      <c r="D53" s="63">
        <v>0</v>
      </c>
      <c r="E53" s="63">
        <f>D53</f>
        <v>0</v>
      </c>
      <c r="F53" s="63">
        <v>0</v>
      </c>
      <c r="G53" s="63">
        <v>0</v>
      </c>
      <c r="H53" s="63">
        <v>0</v>
      </c>
      <c r="I53" s="63">
        <f>SUM(F53:H53)</f>
        <v>0</v>
      </c>
      <c r="J53" s="63">
        <f>D53-F53</f>
        <v>0</v>
      </c>
      <c r="K53" s="63">
        <f>E53-F53</f>
        <v>0</v>
      </c>
    </row>
    <row r="54" spans="1:16" s="21" customFormat="1" ht="16.5" hidden="1" customHeight="1">
      <c r="A54" s="60" t="s">
        <v>60</v>
      </c>
      <c r="B54" s="61" t="s">
        <v>53</v>
      </c>
      <c r="C54" s="62" t="s">
        <v>251</v>
      </c>
      <c r="D54" s="63">
        <v>0</v>
      </c>
      <c r="E54" s="63">
        <f>D54</f>
        <v>0</v>
      </c>
      <c r="F54" s="63">
        <v>0</v>
      </c>
      <c r="G54" s="63">
        <v>0</v>
      </c>
      <c r="H54" s="63">
        <v>0</v>
      </c>
      <c r="I54" s="63">
        <f>SUM(F54:H54)</f>
        <v>0</v>
      </c>
      <c r="J54" s="63">
        <f>D54-F54</f>
        <v>0</v>
      </c>
      <c r="K54" s="63">
        <f>E54-F54</f>
        <v>0</v>
      </c>
    </row>
    <row r="55" spans="1:16" s="21" customFormat="1" ht="16.5" hidden="1" customHeight="1">
      <c r="A55" s="60" t="s">
        <v>62</v>
      </c>
      <c r="B55" s="61" t="s">
        <v>53</v>
      </c>
      <c r="C55" s="62" t="s">
        <v>284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f>SUM(F55:H55)</f>
        <v>0</v>
      </c>
      <c r="J55" s="63">
        <f>D55-F55</f>
        <v>0</v>
      </c>
      <c r="K55" s="63">
        <f>E55-F55</f>
        <v>0</v>
      </c>
    </row>
    <row r="56" spans="1:16" s="21" customFormat="1" ht="49.5" customHeight="1">
      <c r="A56" s="126" t="s">
        <v>378</v>
      </c>
      <c r="B56" s="61"/>
      <c r="C56" s="92" t="s">
        <v>471</v>
      </c>
      <c r="D56" s="90">
        <f t="shared" ref="D56:K56" si="19">SUM(D57:D57)</f>
        <v>500</v>
      </c>
      <c r="E56" s="90">
        <f t="shared" si="19"/>
        <v>500</v>
      </c>
      <c r="F56" s="90">
        <f>F57</f>
        <v>0</v>
      </c>
      <c r="G56" s="90">
        <f t="shared" si="19"/>
        <v>0</v>
      </c>
      <c r="H56" s="90">
        <f t="shared" si="19"/>
        <v>0</v>
      </c>
      <c r="I56" s="90">
        <f t="shared" si="19"/>
        <v>0</v>
      </c>
      <c r="J56" s="90">
        <f t="shared" si="19"/>
        <v>500</v>
      </c>
      <c r="K56" s="90">
        <f t="shared" si="19"/>
        <v>500</v>
      </c>
    </row>
    <row r="57" spans="1:16" s="21" customFormat="1" ht="30.75" customHeight="1">
      <c r="A57" s="112" t="s">
        <v>311</v>
      </c>
      <c r="B57" s="61" t="s">
        <v>53</v>
      </c>
      <c r="C57" s="62" t="s">
        <v>440</v>
      </c>
      <c r="D57" s="63">
        <f>500</f>
        <v>500</v>
      </c>
      <c r="E57" s="63">
        <f>D57</f>
        <v>500</v>
      </c>
      <c r="F57" s="63">
        <v>0</v>
      </c>
      <c r="G57" s="63">
        <v>0</v>
      </c>
      <c r="H57" s="63">
        <v>0</v>
      </c>
      <c r="I57" s="63">
        <f>SUM(F57:H57)</f>
        <v>0</v>
      </c>
      <c r="J57" s="63">
        <f>D57-F57</f>
        <v>500</v>
      </c>
      <c r="K57" s="63">
        <f>E57-F57</f>
        <v>500</v>
      </c>
    </row>
    <row r="58" spans="1:16" s="21" customFormat="1" ht="8.25" hidden="1" customHeight="1">
      <c r="A58" s="93" t="s">
        <v>225</v>
      </c>
      <c r="B58" s="61"/>
      <c r="C58" s="113" t="s">
        <v>226</v>
      </c>
      <c r="D58" s="90">
        <f>SUM(D59:D59)</f>
        <v>0</v>
      </c>
      <c r="E58" s="90">
        <f t="shared" ref="E58:K58" si="20">SUM(E59:E59)</f>
        <v>0</v>
      </c>
      <c r="F58" s="90">
        <f t="shared" si="20"/>
        <v>0</v>
      </c>
      <c r="G58" s="90">
        <f t="shared" si="20"/>
        <v>0</v>
      </c>
      <c r="H58" s="90">
        <f t="shared" si="20"/>
        <v>0</v>
      </c>
      <c r="I58" s="90">
        <f t="shared" si="20"/>
        <v>0</v>
      </c>
      <c r="J58" s="90">
        <f t="shared" si="20"/>
        <v>0</v>
      </c>
      <c r="K58" s="90">
        <f t="shared" si="20"/>
        <v>0</v>
      </c>
    </row>
    <row r="59" spans="1:16" s="21" customFormat="1" ht="10.5" hidden="1" customHeight="1">
      <c r="A59" s="112" t="s">
        <v>224</v>
      </c>
      <c r="B59" s="61" t="s">
        <v>53</v>
      </c>
      <c r="C59" s="62" t="s">
        <v>237</v>
      </c>
      <c r="D59" s="63">
        <v>0</v>
      </c>
      <c r="E59" s="63">
        <f>D59</f>
        <v>0</v>
      </c>
      <c r="F59" s="63">
        <v>0</v>
      </c>
      <c r="G59" s="63"/>
      <c r="H59" s="63"/>
      <c r="I59" s="63">
        <f>SUM(F59:H59)</f>
        <v>0</v>
      </c>
      <c r="J59" s="63">
        <f>D59-F59</f>
        <v>0</v>
      </c>
      <c r="K59" s="63">
        <f>E59-F59</f>
        <v>0</v>
      </c>
    </row>
    <row r="60" spans="1:16" s="21" customFormat="1" ht="30" customHeight="1">
      <c r="A60" s="127" t="s">
        <v>367</v>
      </c>
      <c r="B60" s="64"/>
      <c r="C60" s="65" t="s">
        <v>183</v>
      </c>
      <c r="D60" s="66">
        <f>D46+D50+D56+D44</f>
        <v>33615</v>
      </c>
      <c r="E60" s="66">
        <f t="shared" ref="E60:K60" si="21">E46+E50+E56+E44</f>
        <v>33615</v>
      </c>
      <c r="F60" s="66">
        <f t="shared" si="21"/>
        <v>0</v>
      </c>
      <c r="G60" s="66">
        <f t="shared" si="21"/>
        <v>0</v>
      </c>
      <c r="H60" s="66">
        <f t="shared" si="21"/>
        <v>0</v>
      </c>
      <c r="I60" s="66">
        <f t="shared" si="21"/>
        <v>0</v>
      </c>
      <c r="J60" s="66">
        <f t="shared" si="21"/>
        <v>33615</v>
      </c>
      <c r="K60" s="66">
        <f t="shared" si="21"/>
        <v>33615</v>
      </c>
    </row>
    <row r="61" spans="1:16" s="21" customFormat="1" ht="30" customHeight="1">
      <c r="A61" s="128" t="s">
        <v>366</v>
      </c>
      <c r="B61" s="64"/>
      <c r="C61" s="89" t="s">
        <v>352</v>
      </c>
      <c r="D61" s="66">
        <f>D11+D34+D37+D43+D60</f>
        <v>1229101</v>
      </c>
      <c r="E61" s="66">
        <f>D61</f>
        <v>1229101</v>
      </c>
      <c r="F61" s="66">
        <f>F11+F34+F43+F37+F60</f>
        <v>273681.08999999997</v>
      </c>
      <c r="G61" s="66">
        <f>G11+G34+G37+G43+G60</f>
        <v>0</v>
      </c>
      <c r="H61" s="66">
        <f>H11+H34+H37+H43+H60</f>
        <v>0</v>
      </c>
      <c r="I61" s="66">
        <f>I11+I34+I37+I43+I60</f>
        <v>271665.99</v>
      </c>
      <c r="J61" s="66">
        <f>D61-F61</f>
        <v>955419.91</v>
      </c>
      <c r="K61" s="66">
        <f>E61-F61</f>
        <v>955419.91</v>
      </c>
    </row>
    <row r="62" spans="1:16" s="59" customFormat="1" ht="57" customHeight="1">
      <c r="A62" s="126" t="s">
        <v>285</v>
      </c>
      <c r="B62" s="73"/>
      <c r="C62" s="92" t="s">
        <v>470</v>
      </c>
      <c r="D62" s="90">
        <f>SUM(D63:D67)</f>
        <v>63999</v>
      </c>
      <c r="E62" s="90">
        <f t="shared" ref="E62:K62" si="22">SUM(E63:E67)</f>
        <v>63999</v>
      </c>
      <c r="F62" s="90">
        <f>F63+F64+F67</f>
        <v>13872.71</v>
      </c>
      <c r="G62" s="90">
        <f t="shared" si="22"/>
        <v>0</v>
      </c>
      <c r="H62" s="90">
        <f t="shared" si="22"/>
        <v>0</v>
      </c>
      <c r="I62" s="90">
        <f t="shared" si="22"/>
        <v>13872.71</v>
      </c>
      <c r="J62" s="90">
        <f t="shared" si="22"/>
        <v>50126.289999999994</v>
      </c>
      <c r="K62" s="90">
        <f t="shared" si="22"/>
        <v>50126.289999999994</v>
      </c>
    </row>
    <row r="63" spans="1:16" s="21" customFormat="1" ht="16.5" customHeight="1">
      <c r="A63" s="60" t="s">
        <v>54</v>
      </c>
      <c r="B63" s="61" t="s">
        <v>53</v>
      </c>
      <c r="C63" s="62" t="s">
        <v>441</v>
      </c>
      <c r="D63" s="63">
        <v>45500</v>
      </c>
      <c r="E63" s="63">
        <f>D63</f>
        <v>45500</v>
      </c>
      <c r="F63" s="63">
        <f>5170.7+5239.7</f>
        <v>10410.4</v>
      </c>
      <c r="G63" s="63">
        <v>0</v>
      </c>
      <c r="H63" s="63">
        <v>0</v>
      </c>
      <c r="I63" s="63">
        <f>SUM(F63:H63)</f>
        <v>10410.4</v>
      </c>
      <c r="J63" s="63">
        <f>D63-F63</f>
        <v>35089.599999999999</v>
      </c>
      <c r="K63" s="63">
        <f>E63-F63</f>
        <v>35089.599999999999</v>
      </c>
    </row>
    <row r="64" spans="1:16" s="21" customFormat="1" ht="17.25" customHeight="1">
      <c r="A64" s="60" t="s">
        <v>56</v>
      </c>
      <c r="B64" s="61" t="s">
        <v>53</v>
      </c>
      <c r="C64" s="62" t="s">
        <v>442</v>
      </c>
      <c r="D64" s="63">
        <v>13800</v>
      </c>
      <c r="E64" s="63">
        <f>D64</f>
        <v>13800</v>
      </c>
      <c r="F64" s="63">
        <f>1108.55+2353.76</f>
        <v>3462.3100000000004</v>
      </c>
      <c r="G64" s="63">
        <v>0</v>
      </c>
      <c r="H64" s="63">
        <v>0</v>
      </c>
      <c r="I64" s="63">
        <f>SUM(F64:H64)</f>
        <v>3462.3100000000004</v>
      </c>
      <c r="J64" s="63">
        <f>D64-F64</f>
        <v>10337.689999999999</v>
      </c>
      <c r="K64" s="63">
        <f>E64-F64</f>
        <v>10337.689999999999</v>
      </c>
    </row>
    <row r="65" spans="1:11" s="21" customFormat="1" ht="15" hidden="1" customHeight="1">
      <c r="A65" s="60" t="s">
        <v>61</v>
      </c>
      <c r="B65" s="61" t="s">
        <v>53</v>
      </c>
      <c r="C65" s="62" t="s">
        <v>209</v>
      </c>
      <c r="D65" s="63">
        <v>0</v>
      </c>
      <c r="E65" s="63">
        <f>D65</f>
        <v>0</v>
      </c>
      <c r="F65" s="63">
        <v>0</v>
      </c>
      <c r="G65" s="63">
        <v>0</v>
      </c>
      <c r="H65" s="63">
        <v>0</v>
      </c>
      <c r="I65" s="63">
        <f>SUM(F65:H65)</f>
        <v>0</v>
      </c>
      <c r="J65" s="63">
        <f>D65-F65</f>
        <v>0</v>
      </c>
      <c r="K65" s="63">
        <f>E65-F65</f>
        <v>0</v>
      </c>
    </row>
    <row r="66" spans="1:11" s="21" customFormat="1" ht="1.5" hidden="1" customHeight="1">
      <c r="A66" s="60" t="s">
        <v>181</v>
      </c>
      <c r="B66" s="61" t="s">
        <v>53</v>
      </c>
      <c r="C66" s="62" t="s">
        <v>182</v>
      </c>
      <c r="D66" s="63">
        <v>0</v>
      </c>
      <c r="E66" s="63">
        <f>D66</f>
        <v>0</v>
      </c>
      <c r="F66" s="63"/>
      <c r="G66" s="63">
        <v>0</v>
      </c>
      <c r="H66" s="63">
        <v>0</v>
      </c>
      <c r="I66" s="63">
        <f>SUM(F66:H66)</f>
        <v>0</v>
      </c>
      <c r="J66" s="63">
        <f>D66-F66</f>
        <v>0</v>
      </c>
      <c r="K66" s="63">
        <f>E66-F66</f>
        <v>0</v>
      </c>
    </row>
    <row r="67" spans="1:11" s="21" customFormat="1" ht="29.25" customHeight="1">
      <c r="A67" s="60" t="s">
        <v>63</v>
      </c>
      <c r="B67" s="61" t="s">
        <v>53</v>
      </c>
      <c r="C67" s="62" t="s">
        <v>443</v>
      </c>
      <c r="D67" s="63">
        <v>4699</v>
      </c>
      <c r="E67" s="63">
        <f>D67</f>
        <v>4699</v>
      </c>
      <c r="F67" s="63">
        <v>0</v>
      </c>
      <c r="G67" s="63">
        <v>0</v>
      </c>
      <c r="H67" s="63">
        <v>0</v>
      </c>
      <c r="I67" s="63">
        <f>SUM(F67:H67)</f>
        <v>0</v>
      </c>
      <c r="J67" s="63">
        <f>D67-F67</f>
        <v>4699</v>
      </c>
      <c r="K67" s="63">
        <f>E67-F67</f>
        <v>4699</v>
      </c>
    </row>
    <row r="68" spans="1:11" s="21" customFormat="1" ht="30" customHeight="1">
      <c r="A68" s="127" t="s">
        <v>368</v>
      </c>
      <c r="B68" s="64"/>
      <c r="C68" s="65" t="s">
        <v>102</v>
      </c>
      <c r="D68" s="66">
        <f t="shared" ref="D68:K68" si="23">SUM(D63:D67)</f>
        <v>63999</v>
      </c>
      <c r="E68" s="66">
        <f t="shared" si="23"/>
        <v>63999</v>
      </c>
      <c r="F68" s="66">
        <f>F62</f>
        <v>13872.71</v>
      </c>
      <c r="G68" s="66">
        <f t="shared" si="23"/>
        <v>0</v>
      </c>
      <c r="H68" s="66">
        <f t="shared" si="23"/>
        <v>0</v>
      </c>
      <c r="I68" s="66">
        <f t="shared" si="23"/>
        <v>13872.71</v>
      </c>
      <c r="J68" s="66">
        <f t="shared" si="23"/>
        <v>50126.289999999994</v>
      </c>
      <c r="K68" s="66">
        <f t="shared" si="23"/>
        <v>50126.289999999994</v>
      </c>
    </row>
    <row r="69" spans="1:11" s="21" customFormat="1" ht="46.5" hidden="1" customHeight="1">
      <c r="A69" s="126" t="s">
        <v>277</v>
      </c>
      <c r="B69" s="61"/>
      <c r="C69" s="113" t="s">
        <v>276</v>
      </c>
      <c r="D69" s="90">
        <f t="shared" ref="D69:K69" si="24">SUM(D70:D70)</f>
        <v>0</v>
      </c>
      <c r="E69" s="90">
        <f t="shared" si="24"/>
        <v>0</v>
      </c>
      <c r="F69" s="90">
        <f t="shared" si="24"/>
        <v>0</v>
      </c>
      <c r="G69" s="90">
        <f t="shared" si="24"/>
        <v>0</v>
      </c>
      <c r="H69" s="90">
        <f t="shared" si="24"/>
        <v>0</v>
      </c>
      <c r="I69" s="90">
        <f t="shared" si="24"/>
        <v>0</v>
      </c>
      <c r="J69" s="90">
        <f t="shared" si="24"/>
        <v>0</v>
      </c>
      <c r="K69" s="90">
        <f t="shared" si="24"/>
        <v>0</v>
      </c>
    </row>
    <row r="70" spans="1:11" s="21" customFormat="1" ht="21.75" hidden="1" customHeight="1">
      <c r="A70" s="112" t="s">
        <v>224</v>
      </c>
      <c r="B70" s="61">
        <v>200</v>
      </c>
      <c r="C70" s="62" t="s">
        <v>298</v>
      </c>
      <c r="D70" s="63">
        <v>0</v>
      </c>
      <c r="E70" s="63">
        <f>D70</f>
        <v>0</v>
      </c>
      <c r="F70" s="63">
        <v>0</v>
      </c>
      <c r="G70" s="63">
        <v>0</v>
      </c>
      <c r="H70" s="63">
        <v>0</v>
      </c>
      <c r="I70" s="63">
        <f>SUM(F70:H70)</f>
        <v>0</v>
      </c>
      <c r="J70" s="63">
        <f>D70-F70</f>
        <v>0</v>
      </c>
      <c r="K70" s="63">
        <f>E70-F70</f>
        <v>0</v>
      </c>
    </row>
    <row r="71" spans="1:11" s="21" customFormat="1" ht="30" hidden="1" customHeight="1">
      <c r="A71" s="103" t="s">
        <v>199</v>
      </c>
      <c r="B71" s="64"/>
      <c r="C71" s="65" t="s">
        <v>200</v>
      </c>
      <c r="D71" s="66">
        <f t="shared" ref="D71:K71" si="25">D70</f>
        <v>0</v>
      </c>
      <c r="E71" s="66">
        <f t="shared" si="25"/>
        <v>0</v>
      </c>
      <c r="F71" s="66">
        <f>F69</f>
        <v>0</v>
      </c>
      <c r="G71" s="66">
        <f t="shared" si="25"/>
        <v>0</v>
      </c>
      <c r="H71" s="66">
        <f t="shared" si="25"/>
        <v>0</v>
      </c>
      <c r="I71" s="66">
        <f t="shared" si="25"/>
        <v>0</v>
      </c>
      <c r="J71" s="66">
        <f t="shared" si="25"/>
        <v>0</v>
      </c>
      <c r="K71" s="66">
        <f t="shared" si="25"/>
        <v>0</v>
      </c>
    </row>
    <row r="72" spans="1:11" s="21" customFormat="1" ht="30" customHeight="1">
      <c r="A72" s="144" t="s">
        <v>354</v>
      </c>
      <c r="B72" s="64"/>
      <c r="C72" s="89" t="s">
        <v>353</v>
      </c>
      <c r="D72" s="66">
        <f t="shared" ref="D72:I72" si="26">D68</f>
        <v>63999</v>
      </c>
      <c r="E72" s="66">
        <f t="shared" si="26"/>
        <v>63999</v>
      </c>
      <c r="F72" s="66">
        <f t="shared" si="26"/>
        <v>13872.71</v>
      </c>
      <c r="G72" s="66">
        <f t="shared" si="26"/>
        <v>0</v>
      </c>
      <c r="H72" s="66">
        <f t="shared" si="26"/>
        <v>0</v>
      </c>
      <c r="I72" s="66">
        <f t="shared" si="26"/>
        <v>13872.71</v>
      </c>
      <c r="J72" s="66">
        <f>D72-F72</f>
        <v>50126.29</v>
      </c>
      <c r="K72" s="66">
        <f>E72-F72</f>
        <v>50126.29</v>
      </c>
    </row>
    <row r="73" spans="1:11" s="59" customFormat="1" ht="19.5" customHeight="1">
      <c r="A73" s="93" t="s">
        <v>286</v>
      </c>
      <c r="B73" s="73"/>
      <c r="C73" s="92" t="s">
        <v>469</v>
      </c>
      <c r="D73" s="90">
        <f>SUM(D74:D77)</f>
        <v>500</v>
      </c>
      <c r="E73" s="90">
        <f t="shared" ref="E73:K73" si="27">SUM(E74:E77)</f>
        <v>500</v>
      </c>
      <c r="F73" s="90">
        <f>F75+F76+F77</f>
        <v>0</v>
      </c>
      <c r="G73" s="90">
        <f t="shared" si="27"/>
        <v>0</v>
      </c>
      <c r="H73" s="90">
        <f t="shared" si="27"/>
        <v>0</v>
      </c>
      <c r="I73" s="90">
        <f>SUM(I75:I77)</f>
        <v>0</v>
      </c>
      <c r="J73" s="90">
        <f t="shared" si="27"/>
        <v>500</v>
      </c>
      <c r="K73" s="90">
        <f t="shared" si="27"/>
        <v>500</v>
      </c>
    </row>
    <row r="74" spans="1:11" s="59" customFormat="1" ht="16.5" hidden="1" customHeight="1">
      <c r="A74" s="60" t="s">
        <v>227</v>
      </c>
      <c r="B74" s="111" t="s">
        <v>53</v>
      </c>
      <c r="C74" s="140" t="s">
        <v>287</v>
      </c>
      <c r="D74" s="63">
        <v>0</v>
      </c>
      <c r="E74" s="63">
        <f>D74</f>
        <v>0</v>
      </c>
      <c r="F74" s="63">
        <v>0</v>
      </c>
      <c r="G74" s="63"/>
      <c r="H74" s="63"/>
      <c r="I74" s="63">
        <f>SUM(F74:H74)</f>
        <v>0</v>
      </c>
      <c r="J74" s="63">
        <f>D74-F74</f>
        <v>0</v>
      </c>
      <c r="K74" s="63">
        <f>E74-F74</f>
        <v>0</v>
      </c>
    </row>
    <row r="75" spans="1:11" s="21" customFormat="1" ht="16.5" customHeight="1">
      <c r="A75" s="60" t="s">
        <v>61</v>
      </c>
      <c r="B75" s="61" t="s">
        <v>53</v>
      </c>
      <c r="C75" s="147" t="s">
        <v>444</v>
      </c>
      <c r="D75" s="63">
        <v>500</v>
      </c>
      <c r="E75" s="63">
        <f>D75</f>
        <v>500</v>
      </c>
      <c r="F75" s="63">
        <v>0</v>
      </c>
      <c r="G75" s="63">
        <v>0</v>
      </c>
      <c r="H75" s="63">
        <v>0</v>
      </c>
      <c r="I75" s="63">
        <f>SUM(F75:H75)</f>
        <v>0</v>
      </c>
      <c r="J75" s="63">
        <f>D75-F75</f>
        <v>500</v>
      </c>
      <c r="K75" s="63">
        <f>E75-F75</f>
        <v>500</v>
      </c>
    </row>
    <row r="76" spans="1:11" s="21" customFormat="1" ht="16.5" hidden="1" customHeight="1">
      <c r="A76" s="60" t="s">
        <v>247</v>
      </c>
      <c r="B76" s="61" t="s">
        <v>53</v>
      </c>
      <c r="C76" s="147" t="s">
        <v>379</v>
      </c>
      <c r="D76" s="63">
        <v>0</v>
      </c>
      <c r="E76" s="63">
        <f>D76</f>
        <v>0</v>
      </c>
      <c r="F76" s="63">
        <v>0</v>
      </c>
      <c r="G76" s="63">
        <v>0</v>
      </c>
      <c r="H76" s="63">
        <v>0</v>
      </c>
      <c r="I76" s="63">
        <f t="shared" ref="I76:I104" si="28">SUM(F76:H76)</f>
        <v>0</v>
      </c>
      <c r="J76" s="63">
        <f>D76-F76</f>
        <v>0</v>
      </c>
      <c r="K76" s="63">
        <f>E76-F76</f>
        <v>0</v>
      </c>
    </row>
    <row r="77" spans="1:11" s="21" customFormat="1" ht="30" hidden="1" customHeight="1">
      <c r="A77" s="60" t="s">
        <v>63</v>
      </c>
      <c r="B77" s="61" t="s">
        <v>53</v>
      </c>
      <c r="C77" s="62" t="s">
        <v>380</v>
      </c>
      <c r="D77" s="63">
        <v>0</v>
      </c>
      <c r="E77" s="63">
        <f>D77</f>
        <v>0</v>
      </c>
      <c r="F77" s="63">
        <v>0</v>
      </c>
      <c r="G77" s="63">
        <v>0</v>
      </c>
      <c r="H77" s="63">
        <v>0</v>
      </c>
      <c r="I77" s="63">
        <f t="shared" si="28"/>
        <v>0</v>
      </c>
      <c r="J77" s="63">
        <f>D77-F77</f>
        <v>0</v>
      </c>
      <c r="K77" s="63">
        <f>E77-F77</f>
        <v>0</v>
      </c>
    </row>
    <row r="78" spans="1:11" s="21" customFormat="1" ht="17.25" customHeight="1">
      <c r="A78" s="87" t="s">
        <v>120</v>
      </c>
      <c r="B78" s="64"/>
      <c r="C78" s="65" t="s">
        <v>103</v>
      </c>
      <c r="D78" s="66">
        <f>D73</f>
        <v>500</v>
      </c>
      <c r="E78" s="66">
        <f t="shared" ref="E78:K78" si="29">E73</f>
        <v>500</v>
      </c>
      <c r="F78" s="66">
        <f>F73</f>
        <v>0</v>
      </c>
      <c r="G78" s="66">
        <f t="shared" si="29"/>
        <v>0</v>
      </c>
      <c r="H78" s="66">
        <f t="shared" si="29"/>
        <v>0</v>
      </c>
      <c r="I78" s="63">
        <f t="shared" si="28"/>
        <v>0</v>
      </c>
      <c r="J78" s="66">
        <f t="shared" si="29"/>
        <v>500</v>
      </c>
      <c r="K78" s="66">
        <f t="shared" si="29"/>
        <v>500</v>
      </c>
    </row>
    <row r="79" spans="1:11" s="59" customFormat="1" ht="0.75" hidden="1" customHeight="1">
      <c r="A79" s="93" t="s">
        <v>240</v>
      </c>
      <c r="B79" s="117"/>
      <c r="C79" s="92" t="s">
        <v>241</v>
      </c>
      <c r="D79" s="90">
        <f>SUM(D80:D80)</f>
        <v>0</v>
      </c>
      <c r="E79" s="90">
        <f t="shared" ref="E79:K79" si="30">SUM(E80:E80)</f>
        <v>0</v>
      </c>
      <c r="F79" s="90">
        <f t="shared" si="30"/>
        <v>0</v>
      </c>
      <c r="G79" s="90">
        <f t="shared" si="30"/>
        <v>0</v>
      </c>
      <c r="H79" s="90">
        <f t="shared" si="30"/>
        <v>0</v>
      </c>
      <c r="I79" s="63">
        <f t="shared" si="28"/>
        <v>0</v>
      </c>
      <c r="J79" s="90">
        <f t="shared" si="30"/>
        <v>0</v>
      </c>
      <c r="K79" s="90">
        <f t="shared" si="30"/>
        <v>0</v>
      </c>
    </row>
    <row r="80" spans="1:11" s="21" customFormat="1" ht="66" hidden="1" customHeight="1">
      <c r="A80" s="60" t="s">
        <v>244</v>
      </c>
      <c r="B80" s="61" t="s">
        <v>53</v>
      </c>
      <c r="C80" s="62" t="s">
        <v>242</v>
      </c>
      <c r="D80" s="63">
        <v>0</v>
      </c>
      <c r="E80" s="63">
        <f>D80</f>
        <v>0</v>
      </c>
      <c r="F80" s="63">
        <v>0</v>
      </c>
      <c r="G80" s="63">
        <v>0</v>
      </c>
      <c r="H80" s="63">
        <v>0</v>
      </c>
      <c r="I80" s="63">
        <f t="shared" si="28"/>
        <v>0</v>
      </c>
      <c r="J80" s="63">
        <f>D80-F80</f>
        <v>0</v>
      </c>
      <c r="K80" s="63">
        <f>E80-F80</f>
        <v>0</v>
      </c>
    </row>
    <row r="81" spans="1:11" s="59" customFormat="1" ht="9.75" hidden="1" customHeight="1">
      <c r="A81" s="93" t="s">
        <v>243</v>
      </c>
      <c r="B81" s="73"/>
      <c r="C81" s="92" t="s">
        <v>137</v>
      </c>
      <c r="D81" s="90">
        <f t="shared" ref="D81:K81" si="31">SUM(D82:D82)</f>
        <v>0</v>
      </c>
      <c r="E81" s="90">
        <f t="shared" si="31"/>
        <v>0</v>
      </c>
      <c r="F81" s="90">
        <f t="shared" si="31"/>
        <v>0</v>
      </c>
      <c r="G81" s="90">
        <f t="shared" si="31"/>
        <v>0</v>
      </c>
      <c r="H81" s="90">
        <f t="shared" si="31"/>
        <v>0</v>
      </c>
      <c r="I81" s="63">
        <f t="shared" si="28"/>
        <v>0</v>
      </c>
      <c r="J81" s="90">
        <f t="shared" si="31"/>
        <v>0</v>
      </c>
      <c r="K81" s="90">
        <f t="shared" si="31"/>
        <v>0</v>
      </c>
    </row>
    <row r="82" spans="1:11" s="21" customFormat="1" ht="16.5" hidden="1" customHeight="1">
      <c r="A82" s="60" t="s">
        <v>244</v>
      </c>
      <c r="B82" s="61" t="s">
        <v>53</v>
      </c>
      <c r="C82" s="62" t="s">
        <v>152</v>
      </c>
      <c r="D82" s="63">
        <f>400-400</f>
        <v>0</v>
      </c>
      <c r="E82" s="63">
        <f>D82</f>
        <v>0</v>
      </c>
      <c r="F82" s="63">
        <v>0</v>
      </c>
      <c r="G82" s="63">
        <v>0</v>
      </c>
      <c r="H82" s="63">
        <v>0</v>
      </c>
      <c r="I82" s="63">
        <f t="shared" si="28"/>
        <v>0</v>
      </c>
      <c r="J82" s="63">
        <f>D82-F82</f>
        <v>0</v>
      </c>
      <c r="K82" s="63">
        <f>E82-F82</f>
        <v>0</v>
      </c>
    </row>
    <row r="83" spans="1:11" s="21" customFormat="1" ht="15" hidden="1" customHeight="1">
      <c r="A83" s="87">
        <v>6</v>
      </c>
      <c r="B83" s="64"/>
      <c r="C83" s="65" t="s">
        <v>108</v>
      </c>
      <c r="D83" s="66">
        <f>D79+D81</f>
        <v>0</v>
      </c>
      <c r="E83" s="66">
        <f t="shared" ref="E83:K83" si="32">E79+E81</f>
        <v>0</v>
      </c>
      <c r="F83" s="66">
        <f t="shared" si="32"/>
        <v>0</v>
      </c>
      <c r="G83" s="66">
        <f t="shared" si="32"/>
        <v>0</v>
      </c>
      <c r="H83" s="66">
        <f t="shared" si="32"/>
        <v>0</v>
      </c>
      <c r="I83" s="63">
        <f t="shared" si="28"/>
        <v>0</v>
      </c>
      <c r="J83" s="66">
        <f t="shared" si="32"/>
        <v>0</v>
      </c>
      <c r="K83" s="66">
        <f t="shared" si="32"/>
        <v>0</v>
      </c>
    </row>
    <row r="84" spans="1:11" s="21" customFormat="1" ht="15" hidden="1" customHeight="1">
      <c r="A84" s="60" t="s">
        <v>245</v>
      </c>
      <c r="B84" s="61" t="s">
        <v>53</v>
      </c>
      <c r="C84" s="62" t="s">
        <v>110</v>
      </c>
      <c r="D84" s="63"/>
      <c r="E84" s="63">
        <f>D84</f>
        <v>0</v>
      </c>
      <c r="F84" s="63">
        <v>0</v>
      </c>
      <c r="G84" s="63">
        <v>0</v>
      </c>
      <c r="H84" s="63">
        <v>0</v>
      </c>
      <c r="I84" s="63">
        <f t="shared" si="28"/>
        <v>0</v>
      </c>
      <c r="J84" s="63">
        <f>D84-F84</f>
        <v>0</v>
      </c>
      <c r="K84" s="63">
        <f>E84-F84</f>
        <v>0</v>
      </c>
    </row>
    <row r="85" spans="1:11" s="21" customFormat="1" ht="13.5" hidden="1" customHeight="1">
      <c r="A85" s="60" t="s">
        <v>60</v>
      </c>
      <c r="B85" s="61" t="s">
        <v>53</v>
      </c>
      <c r="C85" s="62" t="s">
        <v>64</v>
      </c>
      <c r="D85" s="63"/>
      <c r="E85" s="63">
        <f>D85</f>
        <v>0</v>
      </c>
      <c r="F85" s="63">
        <v>0</v>
      </c>
      <c r="G85" s="63">
        <v>0</v>
      </c>
      <c r="H85" s="63">
        <v>0</v>
      </c>
      <c r="I85" s="63">
        <f t="shared" si="28"/>
        <v>0</v>
      </c>
      <c r="J85" s="63">
        <f>D85-F85</f>
        <v>0</v>
      </c>
      <c r="K85" s="63">
        <f>E85-F85</f>
        <v>0</v>
      </c>
    </row>
    <row r="86" spans="1:11" s="21" customFormat="1" ht="44.25" hidden="1" customHeight="1">
      <c r="A86" s="93" t="s">
        <v>180</v>
      </c>
      <c r="B86" s="73"/>
      <c r="C86" s="92" t="s">
        <v>170</v>
      </c>
      <c r="D86" s="90">
        <f t="shared" ref="D86:K86" si="33">SUM(D87:D88)</f>
        <v>0</v>
      </c>
      <c r="E86" s="90">
        <f t="shared" si="33"/>
        <v>0</v>
      </c>
      <c r="F86" s="90">
        <f t="shared" si="33"/>
        <v>0</v>
      </c>
      <c r="G86" s="90">
        <f t="shared" si="33"/>
        <v>0</v>
      </c>
      <c r="H86" s="90">
        <f t="shared" si="33"/>
        <v>0</v>
      </c>
      <c r="I86" s="63">
        <f t="shared" si="28"/>
        <v>0</v>
      </c>
      <c r="J86" s="90">
        <f t="shared" si="33"/>
        <v>0</v>
      </c>
      <c r="K86" s="90">
        <f t="shared" si="33"/>
        <v>0</v>
      </c>
    </row>
    <row r="87" spans="1:11" s="21" customFormat="1" ht="15" hidden="1" customHeight="1">
      <c r="A87" s="99" t="s">
        <v>173</v>
      </c>
      <c r="B87" s="61" t="s">
        <v>53</v>
      </c>
      <c r="C87" s="62" t="s">
        <v>171</v>
      </c>
      <c r="D87" s="63"/>
      <c r="E87" s="63">
        <f>D87</f>
        <v>0</v>
      </c>
      <c r="F87" s="63"/>
      <c r="G87" s="63">
        <v>0</v>
      </c>
      <c r="H87" s="63">
        <v>0</v>
      </c>
      <c r="I87" s="63">
        <f t="shared" si="28"/>
        <v>0</v>
      </c>
      <c r="J87" s="63">
        <f>D87-F87</f>
        <v>0</v>
      </c>
      <c r="K87" s="63">
        <f>E87-F87</f>
        <v>0</v>
      </c>
    </row>
    <row r="88" spans="1:11" s="21" customFormat="1" ht="15" hidden="1" customHeight="1">
      <c r="A88" s="98" t="s">
        <v>56</v>
      </c>
      <c r="B88" s="61" t="s">
        <v>53</v>
      </c>
      <c r="C88" s="62" t="s">
        <v>172</v>
      </c>
      <c r="D88" s="63"/>
      <c r="E88" s="63">
        <f>D88</f>
        <v>0</v>
      </c>
      <c r="F88" s="63"/>
      <c r="G88" s="63">
        <v>0</v>
      </c>
      <c r="H88" s="63">
        <v>0</v>
      </c>
      <c r="I88" s="63">
        <f t="shared" si="28"/>
        <v>0</v>
      </c>
      <c r="J88" s="63">
        <f>D88-F88</f>
        <v>0</v>
      </c>
      <c r="K88" s="63">
        <f>E88-F88</f>
        <v>0</v>
      </c>
    </row>
    <row r="89" spans="1:11" s="21" customFormat="1" ht="27" hidden="1" customHeight="1">
      <c r="A89" s="87" t="s">
        <v>174</v>
      </c>
      <c r="B89" s="61"/>
      <c r="C89" s="65" t="s">
        <v>175</v>
      </c>
      <c r="D89" s="66">
        <f t="shared" ref="D89:K89" si="34">D87+D88</f>
        <v>0</v>
      </c>
      <c r="E89" s="66">
        <f t="shared" si="34"/>
        <v>0</v>
      </c>
      <c r="F89" s="66">
        <f t="shared" si="34"/>
        <v>0</v>
      </c>
      <c r="G89" s="66">
        <f t="shared" si="34"/>
        <v>0</v>
      </c>
      <c r="H89" s="66">
        <f t="shared" si="34"/>
        <v>0</v>
      </c>
      <c r="I89" s="63">
        <f t="shared" si="28"/>
        <v>0</v>
      </c>
      <c r="J89" s="66">
        <f t="shared" si="34"/>
        <v>0</v>
      </c>
      <c r="K89" s="66">
        <f t="shared" si="34"/>
        <v>0</v>
      </c>
    </row>
    <row r="90" spans="1:11" s="21" customFormat="1" ht="0.75" hidden="1" customHeight="1">
      <c r="A90" s="87" t="s">
        <v>189</v>
      </c>
      <c r="B90" s="61"/>
      <c r="C90" s="65" t="s">
        <v>184</v>
      </c>
      <c r="D90" s="90">
        <f t="shared" ref="D90:K90" si="35">SUM(D91:D105)</f>
        <v>1708356.18</v>
      </c>
      <c r="E90" s="90">
        <f t="shared" si="35"/>
        <v>1708356.18</v>
      </c>
      <c r="F90" s="90">
        <f t="shared" si="35"/>
        <v>232473.55</v>
      </c>
      <c r="G90" s="90">
        <f t="shared" si="35"/>
        <v>0</v>
      </c>
      <c r="H90" s="90">
        <f t="shared" si="35"/>
        <v>0</v>
      </c>
      <c r="I90" s="63">
        <f t="shared" si="28"/>
        <v>232473.55</v>
      </c>
      <c r="J90" s="90">
        <f t="shared" si="35"/>
        <v>1475882.63</v>
      </c>
      <c r="K90" s="90">
        <f t="shared" si="35"/>
        <v>1475882.63</v>
      </c>
    </row>
    <row r="91" spans="1:11" s="21" customFormat="1" ht="6" hidden="1" customHeight="1">
      <c r="A91" s="60" t="s">
        <v>61</v>
      </c>
      <c r="B91" s="61" t="s">
        <v>53</v>
      </c>
      <c r="C91" s="62" t="s">
        <v>191</v>
      </c>
      <c r="D91" s="63">
        <v>0</v>
      </c>
      <c r="E91" s="63">
        <f t="shared" ref="E91:E101" si="36">D91</f>
        <v>0</v>
      </c>
      <c r="F91" s="63">
        <v>0</v>
      </c>
      <c r="G91" s="63">
        <v>0</v>
      </c>
      <c r="H91" s="63">
        <v>0</v>
      </c>
      <c r="I91" s="63">
        <f t="shared" si="28"/>
        <v>0</v>
      </c>
      <c r="J91" s="63">
        <f>D91-F91</f>
        <v>0</v>
      </c>
      <c r="K91" s="63">
        <f>E91-F91</f>
        <v>0</v>
      </c>
    </row>
    <row r="92" spans="1:11" s="21" customFormat="1" ht="50.25" customHeight="1">
      <c r="A92" s="144" t="s">
        <v>356</v>
      </c>
      <c r="B92" s="61"/>
      <c r="C92" s="89" t="s">
        <v>355</v>
      </c>
      <c r="D92" s="107">
        <f>D78</f>
        <v>500</v>
      </c>
      <c r="E92" s="107">
        <f>D92</f>
        <v>500</v>
      </c>
      <c r="F92" s="107">
        <f>F78</f>
        <v>0</v>
      </c>
      <c r="G92" s="107">
        <f>G78</f>
        <v>0</v>
      </c>
      <c r="H92" s="107">
        <f>H78</f>
        <v>0</v>
      </c>
      <c r="I92" s="63">
        <f t="shared" si="28"/>
        <v>0</v>
      </c>
      <c r="J92" s="107">
        <f>D92-F92</f>
        <v>500</v>
      </c>
      <c r="K92" s="107">
        <f>E92-F92</f>
        <v>500</v>
      </c>
    </row>
    <row r="93" spans="1:11" s="21" customFormat="1" ht="58.5" hidden="1" customHeight="1">
      <c r="A93" s="143" t="s">
        <v>341</v>
      </c>
      <c r="B93" s="61"/>
      <c r="C93" s="106" t="s">
        <v>340</v>
      </c>
      <c r="D93" s="90">
        <f>D94</f>
        <v>0</v>
      </c>
      <c r="E93" s="90">
        <f t="shared" si="36"/>
        <v>0</v>
      </c>
      <c r="F93" s="107">
        <f t="shared" ref="F93:K93" si="37">F94</f>
        <v>0</v>
      </c>
      <c r="G93" s="107">
        <f t="shared" si="37"/>
        <v>0</v>
      </c>
      <c r="H93" s="107">
        <f t="shared" si="37"/>
        <v>0</v>
      </c>
      <c r="I93" s="63">
        <f t="shared" si="28"/>
        <v>0</v>
      </c>
      <c r="J93" s="107">
        <f t="shared" si="37"/>
        <v>0</v>
      </c>
      <c r="K93" s="107">
        <f t="shared" si="37"/>
        <v>0</v>
      </c>
    </row>
    <row r="94" spans="1:11" s="21" customFormat="1" ht="21" hidden="1" customHeight="1">
      <c r="A94" s="99" t="s">
        <v>247</v>
      </c>
      <c r="B94" s="61" t="s">
        <v>53</v>
      </c>
      <c r="C94" s="62" t="s">
        <v>342</v>
      </c>
      <c r="D94" s="63">
        <v>0</v>
      </c>
      <c r="E94" s="63">
        <f t="shared" si="36"/>
        <v>0</v>
      </c>
      <c r="F94" s="63">
        <v>0</v>
      </c>
      <c r="G94" s="63">
        <v>0</v>
      </c>
      <c r="H94" s="63">
        <v>0</v>
      </c>
      <c r="I94" s="63">
        <f t="shared" si="28"/>
        <v>0</v>
      </c>
      <c r="J94" s="63">
        <f>D94-F94</f>
        <v>0</v>
      </c>
      <c r="K94" s="63">
        <f>E94-F94</f>
        <v>0</v>
      </c>
    </row>
    <row r="95" spans="1:11" s="21" customFormat="1" ht="88.5" hidden="1" customHeight="1">
      <c r="A95" s="143" t="s">
        <v>343</v>
      </c>
      <c r="B95" s="61"/>
      <c r="C95" s="106" t="s">
        <v>344</v>
      </c>
      <c r="D95" s="90">
        <f>D96</f>
        <v>0</v>
      </c>
      <c r="E95" s="90">
        <f t="shared" si="36"/>
        <v>0</v>
      </c>
      <c r="F95" s="107">
        <f t="shared" ref="F95:K95" si="38">F96</f>
        <v>0</v>
      </c>
      <c r="G95" s="107">
        <f t="shared" si="38"/>
        <v>0</v>
      </c>
      <c r="H95" s="107">
        <f t="shared" si="38"/>
        <v>0</v>
      </c>
      <c r="I95" s="63">
        <f t="shared" si="28"/>
        <v>0</v>
      </c>
      <c r="J95" s="107">
        <f t="shared" si="38"/>
        <v>0</v>
      </c>
      <c r="K95" s="107">
        <f t="shared" si="38"/>
        <v>0</v>
      </c>
    </row>
    <row r="96" spans="1:11" s="21" customFormat="1" ht="26.25" hidden="1" customHeight="1">
      <c r="A96" s="99" t="s">
        <v>247</v>
      </c>
      <c r="B96" s="61" t="s">
        <v>53</v>
      </c>
      <c r="C96" s="62" t="s">
        <v>345</v>
      </c>
      <c r="D96" s="63">
        <v>0</v>
      </c>
      <c r="E96" s="63">
        <f t="shared" si="36"/>
        <v>0</v>
      </c>
      <c r="F96" s="63">
        <v>0</v>
      </c>
      <c r="G96" s="63">
        <v>0</v>
      </c>
      <c r="H96" s="63">
        <v>0</v>
      </c>
      <c r="I96" s="63">
        <f t="shared" si="28"/>
        <v>0</v>
      </c>
      <c r="J96" s="63">
        <f>D96-F96</f>
        <v>0</v>
      </c>
      <c r="K96" s="63">
        <f>E96-F96</f>
        <v>0</v>
      </c>
    </row>
    <row r="97" spans="1:11" s="21" customFormat="1" ht="35.25" hidden="1" customHeight="1">
      <c r="A97" s="143" t="s">
        <v>349</v>
      </c>
      <c r="B97" s="61"/>
      <c r="C97" s="106" t="s">
        <v>348</v>
      </c>
      <c r="D97" s="107">
        <f>D99+D98</f>
        <v>0</v>
      </c>
      <c r="E97" s="107">
        <f>E99+E98</f>
        <v>0</v>
      </c>
      <c r="F97" s="107">
        <f>F99+F98</f>
        <v>0</v>
      </c>
      <c r="G97" s="107">
        <f>G99+G98</f>
        <v>0</v>
      </c>
      <c r="H97" s="107">
        <f>H99+H98</f>
        <v>0</v>
      </c>
      <c r="I97" s="63">
        <f t="shared" si="28"/>
        <v>0</v>
      </c>
      <c r="J97" s="107">
        <f>J99</f>
        <v>0</v>
      </c>
      <c r="K97" s="107">
        <f>K99</f>
        <v>0</v>
      </c>
    </row>
    <row r="98" spans="1:11" s="21" customFormat="1" ht="35.25" hidden="1" customHeight="1">
      <c r="A98" s="60" t="s">
        <v>61</v>
      </c>
      <c r="B98" s="61"/>
      <c r="C98" s="62" t="s">
        <v>350</v>
      </c>
      <c r="D98" s="63">
        <v>0</v>
      </c>
      <c r="E98" s="63">
        <f>D98</f>
        <v>0</v>
      </c>
      <c r="F98" s="63">
        <v>0</v>
      </c>
      <c r="G98" s="63">
        <v>0</v>
      </c>
      <c r="H98" s="63">
        <v>0</v>
      </c>
      <c r="I98" s="63">
        <f t="shared" si="28"/>
        <v>0</v>
      </c>
      <c r="J98" s="63">
        <f>D98-F98</f>
        <v>0</v>
      </c>
      <c r="K98" s="63">
        <f>E98-F98</f>
        <v>0</v>
      </c>
    </row>
    <row r="99" spans="1:11" s="21" customFormat="1" ht="18" hidden="1" customHeight="1">
      <c r="A99" s="60" t="s">
        <v>247</v>
      </c>
      <c r="B99" s="61"/>
      <c r="C99" s="62" t="s">
        <v>351</v>
      </c>
      <c r="D99" s="63">
        <v>0</v>
      </c>
      <c r="E99" s="63">
        <f>D99</f>
        <v>0</v>
      </c>
      <c r="F99" s="63">
        <v>0</v>
      </c>
      <c r="G99" s="63">
        <v>0</v>
      </c>
      <c r="H99" s="63">
        <v>0</v>
      </c>
      <c r="I99" s="63">
        <f t="shared" si="28"/>
        <v>0</v>
      </c>
      <c r="J99" s="63">
        <f>D99-F99</f>
        <v>0</v>
      </c>
      <c r="K99" s="63">
        <f>E99-F99</f>
        <v>0</v>
      </c>
    </row>
    <row r="100" spans="1:11" s="21" customFormat="1" ht="33" hidden="1" customHeight="1">
      <c r="A100" s="99"/>
      <c r="B100" s="61"/>
      <c r="C100" s="62"/>
      <c r="D100" s="63"/>
      <c r="E100" s="63"/>
      <c r="F100" s="63"/>
      <c r="G100" s="63"/>
      <c r="H100" s="63"/>
      <c r="I100" s="63">
        <f t="shared" si="28"/>
        <v>0</v>
      </c>
      <c r="J100" s="63"/>
      <c r="K100" s="63"/>
    </row>
    <row r="101" spans="1:11" s="21" customFormat="1" ht="20.25" hidden="1" customHeight="1">
      <c r="A101" s="121" t="s">
        <v>346</v>
      </c>
      <c r="B101" s="61"/>
      <c r="C101" s="65" t="s">
        <v>347</v>
      </c>
      <c r="D101" s="66">
        <f>D94+D96+D97</f>
        <v>0</v>
      </c>
      <c r="E101" s="66">
        <f t="shared" si="36"/>
        <v>0</v>
      </c>
      <c r="F101" s="66">
        <f>F93+F95+F97</f>
        <v>0</v>
      </c>
      <c r="G101" s="66">
        <f>G93+G95+G97</f>
        <v>0</v>
      </c>
      <c r="H101" s="66">
        <f>H93+H95+H97</f>
        <v>0</v>
      </c>
      <c r="I101" s="63">
        <f t="shared" si="28"/>
        <v>0</v>
      </c>
      <c r="J101" s="66">
        <f>J93+J95+J97</f>
        <v>0</v>
      </c>
      <c r="K101" s="66">
        <f>J101</f>
        <v>0</v>
      </c>
    </row>
    <row r="102" spans="1:11" s="21" customFormat="1" ht="20.25" customHeight="1">
      <c r="A102" s="157" t="s">
        <v>403</v>
      </c>
      <c r="B102" s="61"/>
      <c r="C102" s="89" t="s">
        <v>393</v>
      </c>
      <c r="D102" s="66">
        <f>D103</f>
        <v>0</v>
      </c>
      <c r="E102" s="66">
        <f>E103</f>
        <v>0</v>
      </c>
      <c r="F102" s="66">
        <f t="shared" ref="F102:K102" si="39">F103</f>
        <v>0</v>
      </c>
      <c r="G102" s="66">
        <f t="shared" si="39"/>
        <v>0</v>
      </c>
      <c r="H102" s="66">
        <f t="shared" si="39"/>
        <v>0</v>
      </c>
      <c r="I102" s="66">
        <f t="shared" si="39"/>
        <v>0</v>
      </c>
      <c r="J102" s="66">
        <f t="shared" si="39"/>
        <v>0</v>
      </c>
      <c r="K102" s="66">
        <f t="shared" si="39"/>
        <v>0</v>
      </c>
    </row>
    <row r="103" spans="1:11" s="21" customFormat="1" ht="36.75" customHeight="1">
      <c r="A103" s="156" t="s">
        <v>420</v>
      </c>
      <c r="B103" s="61"/>
      <c r="C103" s="92" t="s">
        <v>468</v>
      </c>
      <c r="D103" s="66">
        <f>D104</f>
        <v>0</v>
      </c>
      <c r="E103" s="66">
        <f t="shared" ref="E103:K104" si="40">E104</f>
        <v>0</v>
      </c>
      <c r="F103" s="66">
        <f t="shared" si="40"/>
        <v>0</v>
      </c>
      <c r="G103" s="66">
        <f t="shared" si="40"/>
        <v>0</v>
      </c>
      <c r="H103" s="66">
        <f t="shared" si="40"/>
        <v>0</v>
      </c>
      <c r="I103" s="66">
        <f t="shared" si="40"/>
        <v>0</v>
      </c>
      <c r="J103" s="66">
        <f t="shared" si="40"/>
        <v>0</v>
      </c>
      <c r="K103" s="66">
        <f t="shared" si="40"/>
        <v>0</v>
      </c>
    </row>
    <row r="104" spans="1:11" s="21" customFormat="1" ht="36.75" customHeight="1">
      <c r="A104" s="60" t="s">
        <v>61</v>
      </c>
      <c r="B104" s="61" t="s">
        <v>53</v>
      </c>
      <c r="C104" s="147" t="s">
        <v>445</v>
      </c>
      <c r="D104" s="120">
        <v>0</v>
      </c>
      <c r="E104" s="120">
        <f>D104</f>
        <v>0</v>
      </c>
      <c r="F104" s="120">
        <v>0</v>
      </c>
      <c r="G104" s="120">
        <f t="shared" si="40"/>
        <v>0</v>
      </c>
      <c r="H104" s="120">
        <f t="shared" si="40"/>
        <v>0</v>
      </c>
      <c r="I104" s="63">
        <f t="shared" si="28"/>
        <v>0</v>
      </c>
      <c r="J104" s="120">
        <f>D104-F104</f>
        <v>0</v>
      </c>
      <c r="K104" s="120">
        <f>E104-F104</f>
        <v>0</v>
      </c>
    </row>
    <row r="105" spans="1:11" s="21" customFormat="1" ht="222.75" customHeight="1">
      <c r="A105" s="126" t="s">
        <v>332</v>
      </c>
      <c r="B105" s="61"/>
      <c r="C105" s="92" t="s">
        <v>467</v>
      </c>
      <c r="D105" s="66">
        <f>SUM(D106:D113)</f>
        <v>1707856.18</v>
      </c>
      <c r="E105" s="66">
        <f>SUM(E106:E113)</f>
        <v>1707856.18</v>
      </c>
      <c r="F105" s="66">
        <f>F106+F107</f>
        <v>232473.55</v>
      </c>
      <c r="G105" s="66">
        <f>SUM(G106:G113)</f>
        <v>0</v>
      </c>
      <c r="H105" s="66">
        <f>SUM(H106:H113)</f>
        <v>0</v>
      </c>
      <c r="I105" s="66">
        <f>SUM(I106:I113)</f>
        <v>232473.55</v>
      </c>
      <c r="J105" s="66">
        <f>SUM(J106:J113)</f>
        <v>1475382.63</v>
      </c>
      <c r="K105" s="66">
        <f>SUM(K106:K113)</f>
        <v>1475382.63</v>
      </c>
    </row>
    <row r="106" spans="1:11" s="21" customFormat="1" ht="20.25" customHeight="1">
      <c r="A106" s="98" t="s">
        <v>60</v>
      </c>
      <c r="B106" s="61" t="s">
        <v>53</v>
      </c>
      <c r="C106" s="62" t="s">
        <v>446</v>
      </c>
      <c r="D106" s="63">
        <f>1402503.23+303352.95</f>
        <v>1705856.18</v>
      </c>
      <c r="E106" s="63">
        <f>D106</f>
        <v>1705856.18</v>
      </c>
      <c r="F106" s="63">
        <f>37933.43+194540.12</f>
        <v>232473.55</v>
      </c>
      <c r="G106" s="63">
        <v>0</v>
      </c>
      <c r="H106" s="63">
        <v>0</v>
      </c>
      <c r="I106" s="63">
        <f>SUM(F106:H106)</f>
        <v>232473.55</v>
      </c>
      <c r="J106" s="63">
        <f>D106-F106</f>
        <v>1473382.63</v>
      </c>
      <c r="K106" s="63">
        <f>E106-F106</f>
        <v>1473382.63</v>
      </c>
    </row>
    <row r="107" spans="1:11" s="21" customFormat="1" ht="18.75" customHeight="1">
      <c r="A107" s="60" t="s">
        <v>61</v>
      </c>
      <c r="B107" s="61" t="s">
        <v>53</v>
      </c>
      <c r="C107" s="62" t="s">
        <v>447</v>
      </c>
      <c r="D107" s="63">
        <v>2000</v>
      </c>
      <c r="E107" s="63">
        <f>D107</f>
        <v>2000</v>
      </c>
      <c r="F107" s="63">
        <v>0</v>
      </c>
      <c r="G107" s="63">
        <v>0</v>
      </c>
      <c r="H107" s="63">
        <v>0</v>
      </c>
      <c r="I107" s="63">
        <f t="shared" ref="I107:I113" si="41">SUM(F107:H107)</f>
        <v>0</v>
      </c>
      <c r="J107" s="63">
        <f t="shared" ref="J107:J113" si="42">D107-F107</f>
        <v>2000</v>
      </c>
      <c r="K107" s="63">
        <f t="shared" ref="K107:K113" si="43">E107-F107</f>
        <v>2000</v>
      </c>
    </row>
    <row r="108" spans="1:11" s="116" customFormat="1" ht="1.5" customHeight="1">
      <c r="A108" s="114" t="s">
        <v>228</v>
      </c>
      <c r="B108" s="115"/>
      <c r="C108" s="65"/>
      <c r="D108" s="66">
        <f>SUM(D109:D109)</f>
        <v>0</v>
      </c>
      <c r="E108" s="66">
        <f>SUM(E109:E109)</f>
        <v>0</v>
      </c>
      <c r="F108" s="63">
        <v>0</v>
      </c>
      <c r="G108" s="63">
        <v>0</v>
      </c>
      <c r="H108" s="63">
        <v>0</v>
      </c>
      <c r="I108" s="63">
        <f t="shared" si="41"/>
        <v>0</v>
      </c>
      <c r="J108" s="63">
        <f t="shared" si="42"/>
        <v>0</v>
      </c>
      <c r="K108" s="63">
        <f t="shared" si="43"/>
        <v>0</v>
      </c>
    </row>
    <row r="109" spans="1:11" s="116" customFormat="1" ht="62.25" hidden="1" customHeight="1">
      <c r="A109" s="60" t="s">
        <v>189</v>
      </c>
      <c r="B109" s="61" t="s">
        <v>53</v>
      </c>
      <c r="C109" s="62" t="s">
        <v>229</v>
      </c>
      <c r="D109" s="63">
        <v>0</v>
      </c>
      <c r="E109" s="63">
        <f>D109</f>
        <v>0</v>
      </c>
      <c r="F109" s="63">
        <v>0</v>
      </c>
      <c r="G109" s="63">
        <v>0</v>
      </c>
      <c r="H109" s="63">
        <v>0</v>
      </c>
      <c r="I109" s="63">
        <f t="shared" si="41"/>
        <v>0</v>
      </c>
      <c r="J109" s="63">
        <f t="shared" si="42"/>
        <v>0</v>
      </c>
      <c r="K109" s="63">
        <f t="shared" si="43"/>
        <v>0</v>
      </c>
    </row>
    <row r="110" spans="1:11" s="21" customFormat="1" ht="27" hidden="1" customHeight="1">
      <c r="A110" s="121" t="s">
        <v>190</v>
      </c>
      <c r="B110" s="61"/>
      <c r="C110" s="65" t="s">
        <v>185</v>
      </c>
      <c r="D110" s="90">
        <f>SUM(D111:D112)</f>
        <v>0</v>
      </c>
      <c r="E110" s="90">
        <f>SUM(E111:E112)</f>
        <v>0</v>
      </c>
      <c r="F110" s="63">
        <v>0</v>
      </c>
      <c r="G110" s="63">
        <v>0</v>
      </c>
      <c r="H110" s="63">
        <v>0</v>
      </c>
      <c r="I110" s="63">
        <f t="shared" si="41"/>
        <v>0</v>
      </c>
      <c r="J110" s="63">
        <f t="shared" si="42"/>
        <v>0</v>
      </c>
      <c r="K110" s="63">
        <f t="shared" si="43"/>
        <v>0</v>
      </c>
    </row>
    <row r="111" spans="1:11" s="21" customFormat="1" ht="27" hidden="1" customHeight="1">
      <c r="A111" s="60" t="s">
        <v>61</v>
      </c>
      <c r="B111" s="61" t="s">
        <v>53</v>
      </c>
      <c r="C111" s="62" t="s">
        <v>210</v>
      </c>
      <c r="D111" s="63">
        <v>0</v>
      </c>
      <c r="E111" s="63">
        <f>D111</f>
        <v>0</v>
      </c>
      <c r="F111" s="63">
        <v>0</v>
      </c>
      <c r="G111" s="63">
        <v>0</v>
      </c>
      <c r="H111" s="63">
        <v>0</v>
      </c>
      <c r="I111" s="63">
        <f t="shared" si="41"/>
        <v>0</v>
      </c>
      <c r="J111" s="63">
        <f t="shared" si="42"/>
        <v>0</v>
      </c>
      <c r="K111" s="63">
        <f t="shared" si="43"/>
        <v>0</v>
      </c>
    </row>
    <row r="112" spans="1:11" s="21" customFormat="1" ht="0.75" hidden="1" customHeight="1">
      <c r="A112" s="87"/>
      <c r="B112" s="61"/>
      <c r="C112" s="62" t="s">
        <v>186</v>
      </c>
      <c r="D112" s="63"/>
      <c r="E112" s="63">
        <f>D112</f>
        <v>0</v>
      </c>
      <c r="F112" s="63">
        <v>0</v>
      </c>
      <c r="G112" s="63">
        <v>0</v>
      </c>
      <c r="H112" s="63">
        <v>0</v>
      </c>
      <c r="I112" s="63">
        <f t="shared" si="41"/>
        <v>0</v>
      </c>
      <c r="J112" s="63">
        <f t="shared" si="42"/>
        <v>0</v>
      </c>
      <c r="K112" s="63">
        <f t="shared" si="43"/>
        <v>0</v>
      </c>
    </row>
    <row r="113" spans="1:11" s="21" customFormat="1" ht="57" hidden="1" customHeight="1">
      <c r="A113" s="98" t="s">
        <v>305</v>
      </c>
      <c r="B113" s="61" t="s">
        <v>53</v>
      </c>
      <c r="C113" s="62" t="s">
        <v>304</v>
      </c>
      <c r="D113" s="63">
        <v>0</v>
      </c>
      <c r="E113" s="63">
        <f>D113</f>
        <v>0</v>
      </c>
      <c r="F113" s="63">
        <v>0</v>
      </c>
      <c r="G113" s="63">
        <v>0</v>
      </c>
      <c r="H113" s="63">
        <v>0</v>
      </c>
      <c r="I113" s="63">
        <f t="shared" si="41"/>
        <v>0</v>
      </c>
      <c r="J113" s="63">
        <f t="shared" si="42"/>
        <v>0</v>
      </c>
      <c r="K113" s="63">
        <f t="shared" si="43"/>
        <v>0</v>
      </c>
    </row>
    <row r="114" spans="1:11" s="21" customFormat="1" ht="57" hidden="1" customHeight="1">
      <c r="A114" s="133" t="s">
        <v>288</v>
      </c>
      <c r="B114" s="61"/>
      <c r="C114" s="135" t="s">
        <v>302</v>
      </c>
      <c r="D114" s="107">
        <f t="shared" ref="D114:K114" si="44">D115</f>
        <v>0</v>
      </c>
      <c r="E114" s="107">
        <f t="shared" si="44"/>
        <v>0</v>
      </c>
      <c r="F114" s="107">
        <f t="shared" si="44"/>
        <v>0</v>
      </c>
      <c r="G114" s="107">
        <f t="shared" si="44"/>
        <v>0</v>
      </c>
      <c r="H114" s="107">
        <f t="shared" si="44"/>
        <v>0</v>
      </c>
      <c r="I114" s="107">
        <f t="shared" si="44"/>
        <v>0</v>
      </c>
      <c r="J114" s="107">
        <f t="shared" si="44"/>
        <v>0</v>
      </c>
      <c r="K114" s="107">
        <f t="shared" si="44"/>
        <v>0</v>
      </c>
    </row>
    <row r="115" spans="1:11" s="21" customFormat="1" ht="19.5" hidden="1" customHeight="1">
      <c r="A115" s="98" t="s">
        <v>60</v>
      </c>
      <c r="B115" s="61"/>
      <c r="C115" s="62" t="s">
        <v>303</v>
      </c>
      <c r="D115" s="63">
        <v>0</v>
      </c>
      <c r="E115" s="63">
        <f>D115</f>
        <v>0</v>
      </c>
      <c r="F115" s="63">
        <v>0</v>
      </c>
      <c r="G115" s="63">
        <v>0</v>
      </c>
      <c r="H115" s="63">
        <v>0</v>
      </c>
      <c r="I115" s="63">
        <f>SUM(F115:H115)</f>
        <v>0</v>
      </c>
      <c r="J115" s="63">
        <f>D115-F115</f>
        <v>0</v>
      </c>
      <c r="K115" s="63">
        <f>E115-F115</f>
        <v>0</v>
      </c>
    </row>
    <row r="116" spans="1:11" s="21" customFormat="1" ht="53.25" hidden="1" customHeight="1">
      <c r="A116" s="126" t="s">
        <v>277</v>
      </c>
      <c r="B116" s="61"/>
      <c r="C116" s="113" t="s">
        <v>276</v>
      </c>
      <c r="D116" s="90">
        <f t="shared" ref="D116:K116" si="45">SUM(D117:D118)</f>
        <v>0</v>
      </c>
      <c r="E116" s="90">
        <f t="shared" si="45"/>
        <v>0</v>
      </c>
      <c r="F116" s="90">
        <f t="shared" si="45"/>
        <v>0</v>
      </c>
      <c r="G116" s="90">
        <f t="shared" si="45"/>
        <v>0</v>
      </c>
      <c r="H116" s="90">
        <f t="shared" si="45"/>
        <v>0</v>
      </c>
      <c r="I116" s="90">
        <f t="shared" si="45"/>
        <v>0</v>
      </c>
      <c r="J116" s="90">
        <f t="shared" si="45"/>
        <v>0</v>
      </c>
      <c r="K116" s="90">
        <f t="shared" si="45"/>
        <v>0</v>
      </c>
    </row>
    <row r="117" spans="1:11" s="21" customFormat="1" ht="30.75" hidden="1" customHeight="1">
      <c r="A117" s="112" t="s">
        <v>224</v>
      </c>
      <c r="B117" s="61" t="s">
        <v>53</v>
      </c>
      <c r="C117" s="62" t="s">
        <v>299</v>
      </c>
      <c r="D117" s="63">
        <v>0</v>
      </c>
      <c r="E117" s="63">
        <f>D117</f>
        <v>0</v>
      </c>
      <c r="F117" s="63">
        <v>0</v>
      </c>
      <c r="G117" s="63">
        <v>0</v>
      </c>
      <c r="H117" s="63">
        <v>0</v>
      </c>
      <c r="I117" s="63">
        <f>SUM(F117:H117)</f>
        <v>0</v>
      </c>
      <c r="J117" s="63">
        <f>D117-F117</f>
        <v>0</v>
      </c>
      <c r="K117" s="63">
        <f>E117-F117</f>
        <v>0</v>
      </c>
    </row>
    <row r="118" spans="1:11" s="21" customFormat="1" ht="24" hidden="1" customHeight="1">
      <c r="A118" s="87"/>
      <c r="B118" s="61"/>
      <c r="C118" s="62" t="s">
        <v>187</v>
      </c>
      <c r="D118" s="63"/>
      <c r="E118" s="63">
        <f>D118</f>
        <v>0</v>
      </c>
      <c r="F118" s="63"/>
      <c r="G118" s="63">
        <v>0</v>
      </c>
      <c r="H118" s="63">
        <v>0</v>
      </c>
      <c r="I118" s="63">
        <f>SUM(F118:H118)</f>
        <v>0</v>
      </c>
      <c r="J118" s="63">
        <f>D118-F118</f>
        <v>0</v>
      </c>
      <c r="K118" s="63">
        <f>E118-F118</f>
        <v>0</v>
      </c>
    </row>
    <row r="119" spans="1:11" s="21" customFormat="1" ht="27" customHeight="1">
      <c r="A119" s="134" t="s">
        <v>333</v>
      </c>
      <c r="B119" s="61"/>
      <c r="C119" s="65" t="s">
        <v>334</v>
      </c>
      <c r="D119" s="66">
        <f t="shared" ref="D119:I119" si="46">D106+D107</f>
        <v>1707856.18</v>
      </c>
      <c r="E119" s="66">
        <f t="shared" si="46"/>
        <v>1707856.18</v>
      </c>
      <c r="F119" s="66">
        <f>F105</f>
        <v>232473.55</v>
      </c>
      <c r="G119" s="66">
        <f t="shared" si="46"/>
        <v>0</v>
      </c>
      <c r="H119" s="66">
        <f t="shared" si="46"/>
        <v>0</v>
      </c>
      <c r="I119" s="66">
        <f t="shared" si="46"/>
        <v>232473.55</v>
      </c>
      <c r="J119" s="66">
        <f>J105</f>
        <v>1475382.63</v>
      </c>
      <c r="K119" s="66">
        <f>K105</f>
        <v>1475382.63</v>
      </c>
    </row>
    <row r="120" spans="1:11" s="21" customFormat="1" ht="39" customHeight="1">
      <c r="A120" s="78" t="s">
        <v>369</v>
      </c>
      <c r="B120" s="61"/>
      <c r="C120" s="89" t="s">
        <v>188</v>
      </c>
      <c r="D120" s="66">
        <f t="shared" ref="D120:K120" si="47">D119+D102</f>
        <v>1707856.18</v>
      </c>
      <c r="E120" s="66">
        <f t="shared" si="47"/>
        <v>1707856.18</v>
      </c>
      <c r="F120" s="66">
        <f t="shared" si="47"/>
        <v>232473.55</v>
      </c>
      <c r="G120" s="66">
        <f t="shared" si="47"/>
        <v>0</v>
      </c>
      <c r="H120" s="66">
        <f t="shared" si="47"/>
        <v>0</v>
      </c>
      <c r="I120" s="66">
        <f t="shared" si="47"/>
        <v>232473.55</v>
      </c>
      <c r="J120" s="66">
        <f t="shared" si="47"/>
        <v>1475382.63</v>
      </c>
      <c r="K120" s="66">
        <f t="shared" si="47"/>
        <v>1475382.63</v>
      </c>
    </row>
    <row r="121" spans="1:11" s="59" customFormat="1" ht="0.75" customHeight="1">
      <c r="A121" s="93" t="s">
        <v>235</v>
      </c>
      <c r="B121" s="73"/>
      <c r="C121" s="92" t="s">
        <v>236</v>
      </c>
      <c r="D121" s="90">
        <f t="shared" ref="D121:K121" si="48">SUM(D122:D124)</f>
        <v>0</v>
      </c>
      <c r="E121" s="90">
        <f t="shared" si="48"/>
        <v>0</v>
      </c>
      <c r="F121" s="90">
        <f t="shared" si="48"/>
        <v>0</v>
      </c>
      <c r="G121" s="90">
        <f t="shared" si="48"/>
        <v>0</v>
      </c>
      <c r="H121" s="90">
        <f t="shared" si="48"/>
        <v>0</v>
      </c>
      <c r="I121" s="90">
        <f t="shared" si="48"/>
        <v>0</v>
      </c>
      <c r="J121" s="90">
        <f t="shared" si="48"/>
        <v>0</v>
      </c>
      <c r="K121" s="90">
        <f t="shared" si="48"/>
        <v>0</v>
      </c>
    </row>
    <row r="122" spans="1:11" s="59" customFormat="1" ht="18" hidden="1" customHeight="1">
      <c r="A122" s="60" t="s">
        <v>232</v>
      </c>
      <c r="B122" s="61" t="s">
        <v>53</v>
      </c>
      <c r="C122" s="62" t="s">
        <v>230</v>
      </c>
      <c r="D122" s="63"/>
      <c r="E122" s="63">
        <f t="shared" ref="E122:E130" si="49">D122</f>
        <v>0</v>
      </c>
      <c r="F122" s="63">
        <v>0</v>
      </c>
      <c r="G122" s="63">
        <v>0</v>
      </c>
      <c r="H122" s="63">
        <v>0</v>
      </c>
      <c r="I122" s="63">
        <f>SUM(F122:H122)</f>
        <v>0</v>
      </c>
      <c r="J122" s="63">
        <f>D122-F122</f>
        <v>0</v>
      </c>
      <c r="K122" s="63">
        <f>E122-F122</f>
        <v>0</v>
      </c>
    </row>
    <row r="123" spans="1:11" s="21" customFormat="1" ht="15" hidden="1" customHeight="1">
      <c r="A123" s="60" t="s">
        <v>61</v>
      </c>
      <c r="B123" s="61" t="s">
        <v>53</v>
      </c>
      <c r="C123" s="62" t="s">
        <v>231</v>
      </c>
      <c r="D123" s="63">
        <v>0</v>
      </c>
      <c r="E123" s="63">
        <f t="shared" si="49"/>
        <v>0</v>
      </c>
      <c r="F123" s="63">
        <v>0</v>
      </c>
      <c r="G123" s="63">
        <v>0</v>
      </c>
      <c r="H123" s="63">
        <v>0</v>
      </c>
      <c r="I123" s="63">
        <f>SUM(F123:H123)</f>
        <v>0</v>
      </c>
      <c r="J123" s="63">
        <f>D123-F123</f>
        <v>0</v>
      </c>
      <c r="K123" s="63">
        <f>E123-F123</f>
        <v>0</v>
      </c>
    </row>
    <row r="124" spans="1:11" s="21" customFormat="1" ht="26.25" hidden="1" customHeight="1">
      <c r="A124" s="60" t="s">
        <v>181</v>
      </c>
      <c r="B124" s="61" t="s">
        <v>53</v>
      </c>
      <c r="C124" s="62" t="s">
        <v>233</v>
      </c>
      <c r="D124" s="63">
        <v>0</v>
      </c>
      <c r="E124" s="63">
        <f t="shared" si="49"/>
        <v>0</v>
      </c>
      <c r="F124" s="63"/>
      <c r="G124" s="63">
        <v>0</v>
      </c>
      <c r="H124" s="63">
        <v>0</v>
      </c>
      <c r="I124" s="63">
        <f>SUM(F124:H124)</f>
        <v>0</v>
      </c>
      <c r="J124" s="63">
        <f>D124-F124</f>
        <v>0</v>
      </c>
      <c r="K124" s="63">
        <f>E124-F124</f>
        <v>0</v>
      </c>
    </row>
    <row r="125" spans="1:11" s="21" customFormat="1" ht="27.75" hidden="1" customHeight="1">
      <c r="A125" s="60" t="s">
        <v>63</v>
      </c>
      <c r="B125" s="61" t="s">
        <v>53</v>
      </c>
      <c r="C125" s="62" t="s">
        <v>234</v>
      </c>
      <c r="D125" s="63"/>
      <c r="E125" s="63">
        <f t="shared" si="49"/>
        <v>0</v>
      </c>
      <c r="F125" s="63">
        <v>0</v>
      </c>
      <c r="G125" s="63">
        <v>0</v>
      </c>
      <c r="H125" s="63">
        <v>0</v>
      </c>
      <c r="I125" s="63">
        <f>SUM(F125:H125)</f>
        <v>0</v>
      </c>
      <c r="J125" s="63">
        <f>D125-F125</f>
        <v>0</v>
      </c>
      <c r="K125" s="63">
        <f>E125-F125</f>
        <v>0</v>
      </c>
    </row>
    <row r="126" spans="1:11" s="59" customFormat="1" ht="31.5" hidden="1" customHeight="1">
      <c r="A126" s="126" t="s">
        <v>290</v>
      </c>
      <c r="B126" s="73"/>
      <c r="C126" s="92" t="s">
        <v>289</v>
      </c>
      <c r="D126" s="90">
        <f>SUM(D127:D129)</f>
        <v>0</v>
      </c>
      <c r="E126" s="90">
        <f t="shared" si="49"/>
        <v>0</v>
      </c>
      <c r="F126" s="90">
        <f>SUM(F127:F129)</f>
        <v>0</v>
      </c>
      <c r="G126" s="90">
        <f>SUM(G127:G130)</f>
        <v>0</v>
      </c>
      <c r="H126" s="90">
        <f>SUM(H127:H130)</f>
        <v>0</v>
      </c>
      <c r="I126" s="90">
        <f>SUM(I127:I129)</f>
        <v>0</v>
      </c>
      <c r="J126" s="90">
        <f>SUM(J127:J129)</f>
        <v>0</v>
      </c>
      <c r="K126" s="90">
        <f>SUM(K127:K129)</f>
        <v>0</v>
      </c>
    </row>
    <row r="127" spans="1:11" s="59" customFormat="1" ht="18" hidden="1" customHeight="1">
      <c r="A127" s="98" t="s">
        <v>60</v>
      </c>
      <c r="B127" s="61" t="s">
        <v>53</v>
      </c>
      <c r="C127" s="62" t="s">
        <v>291</v>
      </c>
      <c r="D127" s="63">
        <v>0</v>
      </c>
      <c r="E127" s="63">
        <f t="shared" si="49"/>
        <v>0</v>
      </c>
      <c r="F127" s="63">
        <v>0</v>
      </c>
      <c r="G127" s="63">
        <v>0</v>
      </c>
      <c r="H127" s="63">
        <v>0</v>
      </c>
      <c r="I127" s="63">
        <f>SUM(F127:H127)</f>
        <v>0</v>
      </c>
      <c r="J127" s="63">
        <f>D127-F127</f>
        <v>0</v>
      </c>
      <c r="K127" s="63">
        <f>E127-F127</f>
        <v>0</v>
      </c>
    </row>
    <row r="128" spans="1:11" s="21" customFormat="1" ht="16.5" hidden="1" customHeight="1">
      <c r="A128" s="98" t="s">
        <v>61</v>
      </c>
      <c r="B128" s="61" t="s">
        <v>53</v>
      </c>
      <c r="C128" s="100" t="s">
        <v>153</v>
      </c>
      <c r="D128" s="63"/>
      <c r="E128" s="63">
        <f t="shared" si="49"/>
        <v>0</v>
      </c>
      <c r="F128" s="63"/>
      <c r="G128" s="63">
        <v>0</v>
      </c>
      <c r="H128" s="63">
        <v>0</v>
      </c>
      <c r="I128" s="63">
        <f>SUM(F128:H128)</f>
        <v>0</v>
      </c>
      <c r="J128" s="63">
        <f>D128-F128</f>
        <v>0</v>
      </c>
      <c r="K128" s="63">
        <f>E128-F128</f>
        <v>0</v>
      </c>
    </row>
    <row r="129" spans="1:11" s="21" customFormat="1" ht="30.75" hidden="1" customHeight="1">
      <c r="A129" s="98" t="s">
        <v>63</v>
      </c>
      <c r="B129" s="61" t="s">
        <v>53</v>
      </c>
      <c r="C129" s="62" t="s">
        <v>292</v>
      </c>
      <c r="D129" s="63">
        <v>0</v>
      </c>
      <c r="E129" s="63">
        <f t="shared" si="49"/>
        <v>0</v>
      </c>
      <c r="F129" s="63">
        <v>0</v>
      </c>
      <c r="G129" s="63">
        <v>0</v>
      </c>
      <c r="H129" s="63">
        <v>0</v>
      </c>
      <c r="I129" s="63">
        <f>SUM(F129:H129)</f>
        <v>0</v>
      </c>
      <c r="J129" s="63">
        <f>D129-F129</f>
        <v>0</v>
      </c>
      <c r="K129" s="63">
        <f>E129-F129</f>
        <v>0</v>
      </c>
    </row>
    <row r="130" spans="1:11" s="21" customFormat="1" ht="30.75" hidden="1" customHeight="1">
      <c r="A130" s="126" t="s">
        <v>307</v>
      </c>
      <c r="B130" s="73"/>
      <c r="C130" s="92" t="s">
        <v>308</v>
      </c>
      <c r="D130" s="90">
        <f>D131</f>
        <v>0</v>
      </c>
      <c r="E130" s="90">
        <f t="shared" si="49"/>
        <v>0</v>
      </c>
      <c r="F130" s="90">
        <f>F131</f>
        <v>0</v>
      </c>
      <c r="G130" s="90">
        <v>0</v>
      </c>
      <c r="H130" s="90">
        <v>0</v>
      </c>
      <c r="I130" s="90">
        <f>SUM(F130:H130)</f>
        <v>0</v>
      </c>
      <c r="J130" s="90">
        <f>D130-F130</f>
        <v>0</v>
      </c>
      <c r="K130" s="90">
        <f>E130-F130</f>
        <v>0</v>
      </c>
    </row>
    <row r="131" spans="1:11" s="21" customFormat="1" ht="15" hidden="1" customHeight="1">
      <c r="A131" s="98" t="s">
        <v>61</v>
      </c>
      <c r="B131" s="61" t="s">
        <v>53</v>
      </c>
      <c r="C131" s="62" t="s">
        <v>309</v>
      </c>
      <c r="D131" s="63">
        <v>0</v>
      </c>
      <c r="E131" s="63">
        <f>D131</f>
        <v>0</v>
      </c>
      <c r="F131" s="63">
        <v>0</v>
      </c>
      <c r="G131" s="63">
        <v>0</v>
      </c>
      <c r="H131" s="63">
        <v>0</v>
      </c>
      <c r="I131" s="63">
        <f>SUM(F131:H131)</f>
        <v>0</v>
      </c>
      <c r="J131" s="63">
        <f>D131-F131</f>
        <v>0</v>
      </c>
      <c r="K131" s="63">
        <f>E131-F131</f>
        <v>0</v>
      </c>
    </row>
    <row r="132" spans="1:11" s="21" customFormat="1" ht="18.75" hidden="1" customHeight="1">
      <c r="A132" s="121" t="s">
        <v>121</v>
      </c>
      <c r="B132" s="64"/>
      <c r="C132" s="65" t="s">
        <v>104</v>
      </c>
      <c r="D132" s="66">
        <f>SUM(D126+D130)</f>
        <v>0</v>
      </c>
      <c r="E132" s="66">
        <f>SUM(E126+E130)</f>
        <v>0</v>
      </c>
      <c r="F132" s="66">
        <f t="shared" ref="F132:K132" si="50">SUM(F126+F130)</f>
        <v>0</v>
      </c>
      <c r="G132" s="66">
        <f t="shared" si="50"/>
        <v>0</v>
      </c>
      <c r="H132" s="66">
        <f t="shared" si="50"/>
        <v>0</v>
      </c>
      <c r="I132" s="66">
        <f t="shared" si="50"/>
        <v>0</v>
      </c>
      <c r="J132" s="66">
        <f t="shared" si="50"/>
        <v>0</v>
      </c>
      <c r="K132" s="66">
        <f t="shared" si="50"/>
        <v>0</v>
      </c>
    </row>
    <row r="133" spans="1:11" s="21" customFormat="1" ht="156.75" customHeight="1">
      <c r="A133" s="148" t="s">
        <v>327</v>
      </c>
      <c r="B133" s="61"/>
      <c r="C133" s="92" t="s">
        <v>466</v>
      </c>
      <c r="D133" s="107">
        <f t="shared" ref="D133:K133" si="51">D134</f>
        <v>300</v>
      </c>
      <c r="E133" s="107">
        <f t="shared" si="51"/>
        <v>300</v>
      </c>
      <c r="F133" s="107">
        <f t="shared" si="51"/>
        <v>0</v>
      </c>
      <c r="G133" s="107">
        <f t="shared" si="51"/>
        <v>0</v>
      </c>
      <c r="H133" s="107">
        <f t="shared" si="51"/>
        <v>0</v>
      </c>
      <c r="I133" s="107">
        <f t="shared" si="51"/>
        <v>0</v>
      </c>
      <c r="J133" s="107">
        <f t="shared" si="51"/>
        <v>300</v>
      </c>
      <c r="K133" s="107">
        <f t="shared" si="51"/>
        <v>300</v>
      </c>
    </row>
    <row r="134" spans="1:11" s="21" customFormat="1" ht="18.75" customHeight="1">
      <c r="A134" s="98" t="s">
        <v>63</v>
      </c>
      <c r="B134" s="61" t="s">
        <v>53</v>
      </c>
      <c r="C134" s="62" t="s">
        <v>448</v>
      </c>
      <c r="D134" s="63">
        <v>300</v>
      </c>
      <c r="E134" s="63">
        <f>D134</f>
        <v>300</v>
      </c>
      <c r="F134" s="63">
        <v>0</v>
      </c>
      <c r="G134" s="63">
        <v>0</v>
      </c>
      <c r="H134" s="63">
        <v>0</v>
      </c>
      <c r="I134" s="63">
        <f>F134+G134+H134</f>
        <v>0</v>
      </c>
      <c r="J134" s="63">
        <f>D134-F134</f>
        <v>300</v>
      </c>
      <c r="K134" s="63">
        <f>E134-F134</f>
        <v>300</v>
      </c>
    </row>
    <row r="135" spans="1:11" s="21" customFormat="1" ht="15" customHeight="1">
      <c r="A135" s="87" t="s">
        <v>328</v>
      </c>
      <c r="B135" s="64"/>
      <c r="C135" s="65" t="s">
        <v>108</v>
      </c>
      <c r="D135" s="66">
        <f>D133</f>
        <v>300</v>
      </c>
      <c r="E135" s="66">
        <f>D135</f>
        <v>300</v>
      </c>
      <c r="F135" s="66">
        <f>F133</f>
        <v>0</v>
      </c>
      <c r="G135" s="66">
        <f>SUM(G133:G134)</f>
        <v>0</v>
      </c>
      <c r="H135" s="66">
        <f>SUM(H133:H134)</f>
        <v>0</v>
      </c>
      <c r="I135" s="66">
        <f>I133</f>
        <v>0</v>
      </c>
      <c r="J135" s="66">
        <f>J133</f>
        <v>300</v>
      </c>
      <c r="K135" s="66">
        <f>K133</f>
        <v>300</v>
      </c>
    </row>
    <row r="136" spans="1:11" s="59" customFormat="1" ht="18" customHeight="1">
      <c r="A136" s="143" t="s">
        <v>138</v>
      </c>
      <c r="B136" s="73"/>
      <c r="C136" s="92" t="s">
        <v>465</v>
      </c>
      <c r="D136" s="90">
        <f>D137+D138+D140</f>
        <v>42484</v>
      </c>
      <c r="E136" s="90">
        <f>E137+E138+E140</f>
        <v>42484</v>
      </c>
      <c r="F136" s="90">
        <f>F137+F138+F140</f>
        <v>16158.6</v>
      </c>
      <c r="G136" s="90">
        <f>SUM(G137:G141)</f>
        <v>0</v>
      </c>
      <c r="H136" s="90">
        <f>SUM(H137:H141)</f>
        <v>0</v>
      </c>
      <c r="I136" s="90">
        <f>SUM(I137:I141)</f>
        <v>16158.6</v>
      </c>
      <c r="J136" s="90">
        <f>SUM(J137:J141)</f>
        <v>26325.4</v>
      </c>
      <c r="K136" s="90">
        <f>SUM(K137:K141)</f>
        <v>26325.4</v>
      </c>
    </row>
    <row r="137" spans="1:11" s="21" customFormat="1" ht="21" customHeight="1">
      <c r="A137" s="98" t="s">
        <v>59</v>
      </c>
      <c r="B137" s="61" t="s">
        <v>53</v>
      </c>
      <c r="C137" s="62" t="s">
        <v>449</v>
      </c>
      <c r="D137" s="63">
        <v>32484</v>
      </c>
      <c r="E137" s="63">
        <f>D137</f>
        <v>32484</v>
      </c>
      <c r="F137" s="63">
        <f>4899.56+4484.88+1864.16</f>
        <v>11248.6</v>
      </c>
      <c r="G137" s="63">
        <v>0</v>
      </c>
      <c r="H137" s="63">
        <v>0</v>
      </c>
      <c r="I137" s="63">
        <f>SUM(F137:H137)</f>
        <v>11248.6</v>
      </c>
      <c r="J137" s="63">
        <f t="shared" ref="J137:J149" si="52">D137-F137</f>
        <v>21235.4</v>
      </c>
      <c r="K137" s="63">
        <f t="shared" ref="K137:K149" si="53">E137-F137</f>
        <v>21235.4</v>
      </c>
    </row>
    <row r="138" spans="1:11" s="21" customFormat="1" ht="18" customHeight="1">
      <c r="A138" s="98" t="s">
        <v>60</v>
      </c>
      <c r="B138" s="61"/>
      <c r="C138" s="62" t="s">
        <v>479</v>
      </c>
      <c r="D138" s="63">
        <v>5000</v>
      </c>
      <c r="E138" s="63">
        <f>D138</f>
        <v>5000</v>
      </c>
      <c r="F138" s="63">
        <v>4910</v>
      </c>
      <c r="G138" s="63">
        <v>0</v>
      </c>
      <c r="H138" s="63">
        <v>0</v>
      </c>
      <c r="I138" s="63">
        <f>SUM(F138:H138)</f>
        <v>4910</v>
      </c>
      <c r="J138" s="63">
        <f t="shared" si="52"/>
        <v>90</v>
      </c>
      <c r="K138" s="63">
        <f t="shared" si="53"/>
        <v>90</v>
      </c>
    </row>
    <row r="139" spans="1:11" s="21" customFormat="1" ht="0.75" customHeight="1">
      <c r="A139" s="98" t="s">
        <v>61</v>
      </c>
      <c r="B139" s="61" t="s">
        <v>53</v>
      </c>
      <c r="C139" s="62" t="s">
        <v>479</v>
      </c>
      <c r="D139" s="63">
        <v>0</v>
      </c>
      <c r="E139" s="63">
        <f>D139</f>
        <v>0</v>
      </c>
      <c r="F139" s="63">
        <v>0</v>
      </c>
      <c r="G139" s="63">
        <v>0</v>
      </c>
      <c r="H139" s="63">
        <v>0</v>
      </c>
      <c r="I139" s="63">
        <f>SUM(F139:H139)</f>
        <v>0</v>
      </c>
      <c r="J139" s="63">
        <f t="shared" si="52"/>
        <v>0</v>
      </c>
      <c r="K139" s="63">
        <f t="shared" si="53"/>
        <v>0</v>
      </c>
    </row>
    <row r="140" spans="1:11" s="21" customFormat="1" ht="19.5" customHeight="1">
      <c r="A140" s="98" t="s">
        <v>63</v>
      </c>
      <c r="B140" s="61" t="s">
        <v>53</v>
      </c>
      <c r="C140" s="62" t="s">
        <v>450</v>
      </c>
      <c r="D140" s="63">
        <v>5000</v>
      </c>
      <c r="E140" s="63">
        <f>D140</f>
        <v>5000</v>
      </c>
      <c r="F140" s="63">
        <v>0</v>
      </c>
      <c r="G140" s="63">
        <v>0</v>
      </c>
      <c r="H140" s="63">
        <v>0</v>
      </c>
      <c r="I140" s="63">
        <f>SUM(F140:H140)</f>
        <v>0</v>
      </c>
      <c r="J140" s="63">
        <f>D140-F140</f>
        <v>5000</v>
      </c>
      <c r="K140" s="63">
        <f t="shared" si="53"/>
        <v>5000</v>
      </c>
    </row>
    <row r="141" spans="1:11" s="21" customFormat="1" ht="18" hidden="1" customHeight="1">
      <c r="A141" s="60"/>
      <c r="B141" s="61" t="s">
        <v>53</v>
      </c>
      <c r="C141" s="62" t="s">
        <v>331</v>
      </c>
      <c r="D141" s="63">
        <v>0</v>
      </c>
      <c r="E141" s="63">
        <f>D141</f>
        <v>0</v>
      </c>
      <c r="F141" s="63">
        <v>0</v>
      </c>
      <c r="G141" s="63">
        <v>0</v>
      </c>
      <c r="H141" s="63">
        <v>0</v>
      </c>
      <c r="I141" s="63">
        <f>SUM(F141:H141)</f>
        <v>0</v>
      </c>
      <c r="J141" s="63">
        <f t="shared" si="52"/>
        <v>0</v>
      </c>
      <c r="K141" s="63">
        <f t="shared" si="53"/>
        <v>0</v>
      </c>
    </row>
    <row r="142" spans="1:11" s="21" customFormat="1" ht="18" customHeight="1">
      <c r="A142" s="143" t="s">
        <v>381</v>
      </c>
      <c r="B142" s="61"/>
      <c r="C142" s="92" t="s">
        <v>464</v>
      </c>
      <c r="D142" s="107">
        <f t="shared" ref="D142:I142" si="54">D143</f>
        <v>5000</v>
      </c>
      <c r="E142" s="107">
        <f t="shared" si="54"/>
        <v>5000</v>
      </c>
      <c r="F142" s="107">
        <f t="shared" si="54"/>
        <v>0</v>
      </c>
      <c r="G142" s="107">
        <f t="shared" si="54"/>
        <v>0</v>
      </c>
      <c r="H142" s="107">
        <f t="shared" si="54"/>
        <v>0</v>
      </c>
      <c r="I142" s="107">
        <f t="shared" si="54"/>
        <v>0</v>
      </c>
      <c r="J142" s="107">
        <f>D142-F142</f>
        <v>5000</v>
      </c>
      <c r="K142" s="107">
        <f>E142-F142</f>
        <v>5000</v>
      </c>
    </row>
    <row r="143" spans="1:11" s="21" customFormat="1" ht="18" customHeight="1">
      <c r="A143" s="98" t="s">
        <v>60</v>
      </c>
      <c r="B143" s="61" t="s">
        <v>53</v>
      </c>
      <c r="C143" s="62" t="s">
        <v>451</v>
      </c>
      <c r="D143" s="63">
        <v>5000</v>
      </c>
      <c r="E143" s="63">
        <f>D143</f>
        <v>5000</v>
      </c>
      <c r="F143" s="63">
        <v>0</v>
      </c>
      <c r="G143" s="63">
        <f>F143</f>
        <v>0</v>
      </c>
      <c r="H143" s="63">
        <f>G143</f>
        <v>0</v>
      </c>
      <c r="I143" s="63">
        <f>H143</f>
        <v>0</v>
      </c>
      <c r="J143" s="63">
        <f>D143-F143</f>
        <v>5000</v>
      </c>
      <c r="K143" s="63">
        <f>E143-F143</f>
        <v>5000</v>
      </c>
    </row>
    <row r="144" spans="1:11" s="21" customFormat="1" ht="31.5" customHeight="1">
      <c r="A144" s="143" t="s">
        <v>382</v>
      </c>
      <c r="B144" s="61"/>
      <c r="C144" s="92" t="s">
        <v>463</v>
      </c>
      <c r="D144" s="107">
        <f>D145+D146</f>
        <v>5000</v>
      </c>
      <c r="E144" s="107">
        <f>E145+E146</f>
        <v>5000</v>
      </c>
      <c r="F144" s="107">
        <f t="shared" ref="F144:K144" si="55">F145+F146</f>
        <v>0</v>
      </c>
      <c r="G144" s="107">
        <f t="shared" si="55"/>
        <v>0</v>
      </c>
      <c r="H144" s="107">
        <f t="shared" si="55"/>
        <v>0</v>
      </c>
      <c r="I144" s="107">
        <f t="shared" si="55"/>
        <v>0</v>
      </c>
      <c r="J144" s="107">
        <f t="shared" si="55"/>
        <v>5000</v>
      </c>
      <c r="K144" s="107">
        <f t="shared" si="55"/>
        <v>5000</v>
      </c>
    </row>
    <row r="145" spans="1:11" s="21" customFormat="1" ht="21" customHeight="1">
      <c r="A145" s="98" t="s">
        <v>60</v>
      </c>
      <c r="B145" s="61"/>
      <c r="C145" s="62" t="s">
        <v>452</v>
      </c>
      <c r="D145" s="63">
        <v>5000</v>
      </c>
      <c r="E145" s="63">
        <f>D145</f>
        <v>5000</v>
      </c>
      <c r="F145" s="63">
        <v>0</v>
      </c>
      <c r="G145" s="63"/>
      <c r="H145" s="63"/>
      <c r="I145" s="63"/>
      <c r="J145" s="63">
        <f>D145-F145</f>
        <v>5000</v>
      </c>
      <c r="K145" s="63">
        <f>E145-F145</f>
        <v>5000</v>
      </c>
    </row>
    <row r="146" spans="1:11" s="21" customFormat="1" ht="21" hidden="1" customHeight="1">
      <c r="A146" s="98" t="s">
        <v>181</v>
      </c>
      <c r="B146" s="61"/>
      <c r="C146" s="62" t="s">
        <v>418</v>
      </c>
      <c r="D146" s="63">
        <v>0</v>
      </c>
      <c r="E146" s="63">
        <f>D146</f>
        <v>0</v>
      </c>
      <c r="F146" s="63">
        <v>0</v>
      </c>
      <c r="G146" s="63"/>
      <c r="H146" s="63"/>
      <c r="I146" s="63"/>
      <c r="J146" s="63">
        <f>D146-F146</f>
        <v>0</v>
      </c>
      <c r="K146" s="63">
        <f>E146-F146</f>
        <v>0</v>
      </c>
    </row>
    <row r="147" spans="1:11" s="21" customFormat="1" ht="19.5" customHeight="1">
      <c r="A147" s="145" t="s">
        <v>330</v>
      </c>
      <c r="B147" s="61"/>
      <c r="C147" s="92" t="s">
        <v>462</v>
      </c>
      <c r="D147" s="90">
        <f>SUM(D148:D149)</f>
        <v>24211.919999999998</v>
      </c>
      <c r="E147" s="90">
        <f t="shared" ref="E147:K147" si="56">SUM(E148:E149)</f>
        <v>24211.919999999998</v>
      </c>
      <c r="F147" s="90">
        <f>F148</f>
        <v>0</v>
      </c>
      <c r="G147" s="90">
        <f t="shared" si="56"/>
        <v>0</v>
      </c>
      <c r="H147" s="90">
        <f t="shared" si="56"/>
        <v>0</v>
      </c>
      <c r="I147" s="90">
        <f t="shared" si="56"/>
        <v>0</v>
      </c>
      <c r="J147" s="90">
        <f t="shared" si="56"/>
        <v>24211.919999999998</v>
      </c>
      <c r="K147" s="90">
        <f t="shared" si="56"/>
        <v>24211.919999999998</v>
      </c>
    </row>
    <row r="148" spans="1:11" s="21" customFormat="1" ht="21" customHeight="1">
      <c r="A148" s="60" t="s">
        <v>61</v>
      </c>
      <c r="B148" s="61"/>
      <c r="C148" s="62" t="s">
        <v>461</v>
      </c>
      <c r="D148" s="63">
        <f>5000+19211.92</f>
        <v>24211.919999999998</v>
      </c>
      <c r="E148" s="63">
        <f>D148</f>
        <v>24211.919999999998</v>
      </c>
      <c r="F148" s="63">
        <v>0</v>
      </c>
      <c r="G148" s="63">
        <v>0</v>
      </c>
      <c r="H148" s="63">
        <v>0</v>
      </c>
      <c r="I148" s="63">
        <f>SUM(F148:H148)</f>
        <v>0</v>
      </c>
      <c r="J148" s="63">
        <f t="shared" si="52"/>
        <v>24211.919999999998</v>
      </c>
      <c r="K148" s="63">
        <f t="shared" si="53"/>
        <v>24211.919999999998</v>
      </c>
    </row>
    <row r="149" spans="1:11" s="21" customFormat="1" ht="18" hidden="1" customHeight="1">
      <c r="A149" s="60" t="s">
        <v>247</v>
      </c>
      <c r="B149" s="61"/>
      <c r="C149" s="62" t="s">
        <v>331</v>
      </c>
      <c r="D149" s="63">
        <v>0</v>
      </c>
      <c r="E149" s="63">
        <f>D149</f>
        <v>0</v>
      </c>
      <c r="F149" s="63">
        <v>0</v>
      </c>
      <c r="G149" s="63">
        <v>0</v>
      </c>
      <c r="H149" s="63">
        <v>0</v>
      </c>
      <c r="I149" s="63">
        <f>SUM(F149:H149)</f>
        <v>0</v>
      </c>
      <c r="J149" s="63">
        <f t="shared" si="52"/>
        <v>0</v>
      </c>
      <c r="K149" s="63">
        <f t="shared" si="53"/>
        <v>0</v>
      </c>
    </row>
    <row r="150" spans="1:11" s="59" customFormat="1" ht="19.5" hidden="1" customHeight="1">
      <c r="A150" s="93" t="s">
        <v>161</v>
      </c>
      <c r="B150" s="73"/>
      <c r="C150" s="92" t="s">
        <v>162</v>
      </c>
      <c r="D150" s="90">
        <f>SUM(D151:D158)</f>
        <v>0</v>
      </c>
      <c r="E150" s="90">
        <f>SUM(E151:E158)</f>
        <v>0</v>
      </c>
      <c r="F150" s="90">
        <f>SUM(F151:F151)</f>
        <v>0</v>
      </c>
      <c r="G150" s="90">
        <f>SUM(G151:G151)</f>
        <v>0</v>
      </c>
      <c r="H150" s="90">
        <f>SUM(H151:H151)</f>
        <v>0</v>
      </c>
      <c r="I150" s="90">
        <f>SUM(I151:I151)</f>
        <v>0</v>
      </c>
      <c r="J150" s="90">
        <f>SUM(J151:J158)</f>
        <v>0</v>
      </c>
      <c r="K150" s="90">
        <f>SUM(K151:K158)</f>
        <v>0</v>
      </c>
    </row>
    <row r="151" spans="1:11" s="21" customFormat="1" ht="15.75" hidden="1" customHeight="1">
      <c r="A151" s="60" t="s">
        <v>160</v>
      </c>
      <c r="B151" s="61" t="s">
        <v>53</v>
      </c>
      <c r="C151" s="62" t="s">
        <v>211</v>
      </c>
      <c r="D151" s="63">
        <v>0</v>
      </c>
      <c r="E151" s="63">
        <f>D151</f>
        <v>0</v>
      </c>
      <c r="F151" s="63">
        <v>0</v>
      </c>
      <c r="G151" s="63">
        <v>0</v>
      </c>
      <c r="H151" s="63">
        <v>0</v>
      </c>
      <c r="I151" s="63">
        <f>SUM(F151:H151)</f>
        <v>0</v>
      </c>
      <c r="J151" s="63">
        <f>D151-F151</f>
        <v>0</v>
      </c>
      <c r="K151" s="63">
        <f>E151-F151</f>
        <v>0</v>
      </c>
    </row>
    <row r="152" spans="1:11" s="59" customFormat="1" ht="1.5" hidden="1" customHeight="1">
      <c r="A152" s="93" t="s">
        <v>139</v>
      </c>
      <c r="B152" s="73"/>
      <c r="C152" s="92" t="s">
        <v>140</v>
      </c>
      <c r="D152" s="90">
        <f>SUM(D153:D156)</f>
        <v>0</v>
      </c>
      <c r="E152" s="90">
        <f t="shared" ref="E152:K152" si="57">SUM(E153:E156)</f>
        <v>0</v>
      </c>
      <c r="F152" s="90">
        <f t="shared" si="57"/>
        <v>0</v>
      </c>
      <c r="G152" s="90">
        <f t="shared" si="57"/>
        <v>0</v>
      </c>
      <c r="H152" s="90">
        <f t="shared" si="57"/>
        <v>0</v>
      </c>
      <c r="I152" s="90">
        <f t="shared" si="57"/>
        <v>0</v>
      </c>
      <c r="J152" s="90">
        <f t="shared" si="57"/>
        <v>0</v>
      </c>
      <c r="K152" s="90">
        <f t="shared" si="57"/>
        <v>0</v>
      </c>
    </row>
    <row r="153" spans="1:11" s="21" customFormat="1" ht="15" hidden="1" customHeight="1">
      <c r="A153" s="60"/>
      <c r="B153" s="61" t="s">
        <v>53</v>
      </c>
      <c r="C153" s="62"/>
      <c r="D153" s="63"/>
      <c r="E153" s="63">
        <f t="shared" ref="E153:E158" si="58">D153</f>
        <v>0</v>
      </c>
      <c r="F153" s="63">
        <v>0</v>
      </c>
      <c r="G153" s="63">
        <v>0</v>
      </c>
      <c r="H153" s="63">
        <v>0</v>
      </c>
      <c r="I153" s="63">
        <f t="shared" ref="I153:I158" si="59">SUM(F153:H153)</f>
        <v>0</v>
      </c>
      <c r="J153" s="63">
        <f t="shared" ref="J153:J158" si="60">D153-F153</f>
        <v>0</v>
      </c>
      <c r="K153" s="63">
        <f t="shared" ref="K153:K158" si="61">E153-F153</f>
        <v>0</v>
      </c>
    </row>
    <row r="154" spans="1:11" s="21" customFormat="1" ht="15" hidden="1" customHeight="1">
      <c r="A154" s="60"/>
      <c r="B154" s="61" t="s">
        <v>53</v>
      </c>
      <c r="C154" s="62"/>
      <c r="D154" s="63"/>
      <c r="E154" s="63">
        <f t="shared" si="58"/>
        <v>0</v>
      </c>
      <c r="F154" s="63">
        <v>0</v>
      </c>
      <c r="G154" s="63">
        <v>0</v>
      </c>
      <c r="H154" s="63">
        <v>0</v>
      </c>
      <c r="I154" s="63">
        <f t="shared" si="59"/>
        <v>0</v>
      </c>
      <c r="J154" s="63">
        <f t="shared" si="60"/>
        <v>0</v>
      </c>
      <c r="K154" s="63">
        <f t="shared" si="61"/>
        <v>0</v>
      </c>
    </row>
    <row r="155" spans="1:11" s="21" customFormat="1" ht="16.5" hidden="1" customHeight="1">
      <c r="A155" s="60" t="s">
        <v>61</v>
      </c>
      <c r="B155" s="61" t="s">
        <v>53</v>
      </c>
      <c r="C155" s="62" t="s">
        <v>154</v>
      </c>
      <c r="D155" s="63">
        <v>0</v>
      </c>
      <c r="E155" s="63">
        <f t="shared" si="58"/>
        <v>0</v>
      </c>
      <c r="F155" s="63">
        <v>0</v>
      </c>
      <c r="G155" s="63">
        <v>0</v>
      </c>
      <c r="H155" s="63">
        <v>0</v>
      </c>
      <c r="I155" s="63">
        <f t="shared" si="59"/>
        <v>0</v>
      </c>
      <c r="J155" s="63">
        <f t="shared" si="60"/>
        <v>0</v>
      </c>
      <c r="K155" s="63">
        <f t="shared" si="61"/>
        <v>0</v>
      </c>
    </row>
    <row r="156" spans="1:11" s="21" customFormat="1" ht="6" hidden="1" customHeight="1">
      <c r="A156" s="60" t="s">
        <v>63</v>
      </c>
      <c r="B156" s="61" t="s">
        <v>53</v>
      </c>
      <c r="C156" s="62" t="s">
        <v>212</v>
      </c>
      <c r="D156" s="63">
        <v>0</v>
      </c>
      <c r="E156" s="63">
        <f t="shared" si="58"/>
        <v>0</v>
      </c>
      <c r="F156" s="63">
        <v>0</v>
      </c>
      <c r="G156" s="63">
        <v>0</v>
      </c>
      <c r="H156" s="63">
        <v>0</v>
      </c>
      <c r="I156" s="63">
        <f t="shared" si="59"/>
        <v>0</v>
      </c>
      <c r="J156" s="63">
        <f t="shared" si="60"/>
        <v>0</v>
      </c>
      <c r="K156" s="63">
        <f t="shared" si="61"/>
        <v>0</v>
      </c>
    </row>
    <row r="157" spans="1:11" s="21" customFormat="1" ht="6.75" hidden="1" customHeight="1">
      <c r="A157" s="60"/>
      <c r="B157" s="61"/>
      <c r="C157" s="62"/>
      <c r="D157" s="63"/>
      <c r="E157" s="63">
        <f t="shared" si="58"/>
        <v>0</v>
      </c>
      <c r="F157" s="63">
        <v>0</v>
      </c>
      <c r="G157" s="63">
        <v>0</v>
      </c>
      <c r="H157" s="63">
        <v>0</v>
      </c>
      <c r="I157" s="63">
        <f t="shared" si="59"/>
        <v>0</v>
      </c>
      <c r="J157" s="63">
        <f t="shared" si="60"/>
        <v>0</v>
      </c>
      <c r="K157" s="63">
        <f t="shared" si="61"/>
        <v>0</v>
      </c>
    </row>
    <row r="158" spans="1:11" s="21" customFormat="1" ht="28.5" hidden="1" customHeight="1">
      <c r="A158" s="60" t="s">
        <v>259</v>
      </c>
      <c r="B158" s="61" t="s">
        <v>53</v>
      </c>
      <c r="C158" s="62" t="s">
        <v>258</v>
      </c>
      <c r="D158" s="63">
        <v>0</v>
      </c>
      <c r="E158" s="63">
        <f t="shared" si="58"/>
        <v>0</v>
      </c>
      <c r="F158" s="63">
        <v>0</v>
      </c>
      <c r="G158" s="63">
        <v>0</v>
      </c>
      <c r="H158" s="63">
        <v>0</v>
      </c>
      <c r="I158" s="63">
        <f t="shared" si="59"/>
        <v>0</v>
      </c>
      <c r="J158" s="63">
        <f t="shared" si="60"/>
        <v>0</v>
      </c>
      <c r="K158" s="63">
        <f t="shared" si="61"/>
        <v>0</v>
      </c>
    </row>
    <row r="159" spans="1:11" s="21" customFormat="1" ht="28.5" hidden="1" customHeight="1">
      <c r="A159" s="93" t="s">
        <v>139</v>
      </c>
      <c r="B159" s="73"/>
      <c r="C159" s="92" t="s">
        <v>140</v>
      </c>
      <c r="D159" s="90">
        <f>SUM(D160:D160)</f>
        <v>0</v>
      </c>
      <c r="E159" s="90">
        <f>SUM(E160:E160)</f>
        <v>0</v>
      </c>
      <c r="F159" s="90">
        <f t="shared" ref="F159:K159" si="62">SUM(F160:F160)</f>
        <v>0</v>
      </c>
      <c r="G159" s="90">
        <f t="shared" si="62"/>
        <v>0</v>
      </c>
      <c r="H159" s="90">
        <f t="shared" si="62"/>
        <v>0</v>
      </c>
      <c r="I159" s="90">
        <f t="shared" si="62"/>
        <v>0</v>
      </c>
      <c r="J159" s="90">
        <f t="shared" si="62"/>
        <v>0</v>
      </c>
      <c r="K159" s="90">
        <f t="shared" si="62"/>
        <v>0</v>
      </c>
    </row>
    <row r="160" spans="1:11" s="21" customFormat="1" ht="28.5" hidden="1" customHeight="1">
      <c r="A160" s="60" t="s">
        <v>259</v>
      </c>
      <c r="B160" s="61" t="s">
        <v>53</v>
      </c>
      <c r="C160" s="62" t="s">
        <v>212</v>
      </c>
      <c r="D160" s="63">
        <v>0</v>
      </c>
      <c r="E160" s="63">
        <f>D160</f>
        <v>0</v>
      </c>
      <c r="F160" s="63">
        <v>0</v>
      </c>
      <c r="G160" s="63">
        <v>0</v>
      </c>
      <c r="H160" s="63">
        <v>0</v>
      </c>
      <c r="I160" s="63">
        <f>SUM(F160:H160)</f>
        <v>0</v>
      </c>
      <c r="J160" s="63">
        <f>D160-F160</f>
        <v>0</v>
      </c>
      <c r="K160" s="63">
        <f>E160-F160</f>
        <v>0</v>
      </c>
    </row>
    <row r="161" spans="1:11" s="21" customFormat="1" ht="15" customHeight="1">
      <c r="A161" s="121" t="s">
        <v>122</v>
      </c>
      <c r="B161" s="64"/>
      <c r="C161" s="65" t="s">
        <v>105</v>
      </c>
      <c r="D161" s="66">
        <f t="shared" ref="D161:I161" si="63">D136+D142+D144+D147</f>
        <v>76695.92</v>
      </c>
      <c r="E161" s="66">
        <f t="shared" si="63"/>
        <v>76695.92</v>
      </c>
      <c r="F161" s="66">
        <f t="shared" si="63"/>
        <v>16158.6</v>
      </c>
      <c r="G161" s="66">
        <f t="shared" si="63"/>
        <v>0</v>
      </c>
      <c r="H161" s="66">
        <f t="shared" si="63"/>
        <v>0</v>
      </c>
      <c r="I161" s="66">
        <f t="shared" si="63"/>
        <v>16158.6</v>
      </c>
      <c r="J161" s="66">
        <f>D161-F161</f>
        <v>60537.32</v>
      </c>
      <c r="K161" s="66">
        <f>E161-F161</f>
        <v>60537.32</v>
      </c>
    </row>
    <row r="162" spans="1:11" s="21" customFormat="1" ht="36.75" customHeight="1">
      <c r="A162" s="72" t="s">
        <v>370</v>
      </c>
      <c r="B162" s="64"/>
      <c r="C162" s="89" t="s">
        <v>125</v>
      </c>
      <c r="D162" s="66">
        <f>D135+D161</f>
        <v>76995.92</v>
      </c>
      <c r="E162" s="66">
        <f>D162</f>
        <v>76995.92</v>
      </c>
      <c r="F162" s="66">
        <f>F135+F161</f>
        <v>16158.6</v>
      </c>
      <c r="G162" s="66">
        <f>G135+G161</f>
        <v>0</v>
      </c>
      <c r="H162" s="66">
        <f>H135+H161</f>
        <v>0</v>
      </c>
      <c r="I162" s="66">
        <f>I135+I161</f>
        <v>16158.6</v>
      </c>
      <c r="J162" s="66">
        <f>D162-F162</f>
        <v>60837.32</v>
      </c>
      <c r="K162" s="66">
        <f>E162-F162</f>
        <v>60837.32</v>
      </c>
    </row>
    <row r="163" spans="1:11" s="21" customFormat="1" ht="0.75" customHeight="1">
      <c r="A163" s="93" t="s">
        <v>235</v>
      </c>
      <c r="B163" s="64"/>
      <c r="C163" s="92" t="s">
        <v>236</v>
      </c>
      <c r="D163" s="90" t="e">
        <f>SUM(#REF!)</f>
        <v>#REF!</v>
      </c>
      <c r="E163" s="90" t="e">
        <f>SUM(#REF!)</f>
        <v>#REF!</v>
      </c>
      <c r="F163" s="90" t="e">
        <f>SUM(#REF!)</f>
        <v>#REF!</v>
      </c>
      <c r="G163" s="90" t="e">
        <f>SUM(#REF!)</f>
        <v>#REF!</v>
      </c>
      <c r="H163" s="90" t="e">
        <f>SUM(#REF!)</f>
        <v>#REF!</v>
      </c>
      <c r="I163" s="90" t="e">
        <f>SUM(#REF!)</f>
        <v>#REF!</v>
      </c>
      <c r="J163" s="90" t="e">
        <f>SUM(#REF!)</f>
        <v>#REF!</v>
      </c>
      <c r="K163" s="90" t="e">
        <f>SUM(#REF!)</f>
        <v>#REF!</v>
      </c>
    </row>
    <row r="164" spans="1:11" s="59" customFormat="1" ht="22.5" hidden="1" customHeight="1">
      <c r="A164" s="126" t="s">
        <v>293</v>
      </c>
      <c r="B164" s="73"/>
      <c r="C164" s="92" t="s">
        <v>406</v>
      </c>
      <c r="D164" s="90">
        <f t="shared" ref="D164:I164" si="64">D165+D167+D166</f>
        <v>0</v>
      </c>
      <c r="E164" s="90">
        <f t="shared" si="64"/>
        <v>0</v>
      </c>
      <c r="F164" s="90">
        <f t="shared" si="64"/>
        <v>0</v>
      </c>
      <c r="G164" s="90">
        <f t="shared" si="64"/>
        <v>0</v>
      </c>
      <c r="H164" s="90">
        <f t="shared" si="64"/>
        <v>0</v>
      </c>
      <c r="I164" s="90">
        <f t="shared" si="64"/>
        <v>0</v>
      </c>
      <c r="J164" s="90">
        <f>D164-F164</f>
        <v>0</v>
      </c>
      <c r="K164" s="90">
        <f>E164-F164</f>
        <v>0</v>
      </c>
    </row>
    <row r="165" spans="1:11" s="59" customFormat="1" ht="22.5" hidden="1" customHeight="1">
      <c r="A165" s="98" t="s">
        <v>60</v>
      </c>
      <c r="B165" s="61" t="s">
        <v>53</v>
      </c>
      <c r="C165" s="62" t="s">
        <v>407</v>
      </c>
      <c r="D165" s="63">
        <v>0</v>
      </c>
      <c r="E165" s="63">
        <f>D165</f>
        <v>0</v>
      </c>
      <c r="F165" s="63">
        <v>0</v>
      </c>
      <c r="G165" s="63">
        <v>0</v>
      </c>
      <c r="H165" s="63">
        <v>0</v>
      </c>
      <c r="I165" s="63">
        <f>SUM(F165:H165)</f>
        <v>0</v>
      </c>
      <c r="J165" s="63">
        <f>D165-F165</f>
        <v>0</v>
      </c>
      <c r="K165" s="63">
        <f>E165-F165</f>
        <v>0</v>
      </c>
    </row>
    <row r="166" spans="1:11" s="59" customFormat="1" ht="22.5" hidden="1" customHeight="1">
      <c r="A166" s="60" t="s">
        <v>61</v>
      </c>
      <c r="B166" s="61" t="s">
        <v>53</v>
      </c>
      <c r="C166" s="62" t="s">
        <v>408</v>
      </c>
      <c r="D166" s="63">
        <v>0</v>
      </c>
      <c r="E166" s="63">
        <f>D166</f>
        <v>0</v>
      </c>
      <c r="F166" s="63">
        <v>0</v>
      </c>
      <c r="G166" s="63">
        <v>0</v>
      </c>
      <c r="H166" s="63">
        <v>0</v>
      </c>
      <c r="I166" s="63">
        <f>SUM(F166:H166)</f>
        <v>0</v>
      </c>
      <c r="J166" s="63">
        <f>D166-F166</f>
        <v>0</v>
      </c>
      <c r="K166" s="63">
        <f>E166-F166</f>
        <v>0</v>
      </c>
    </row>
    <row r="167" spans="1:11" s="59" customFormat="1" ht="28.5" hidden="1" customHeight="1">
      <c r="A167" s="98" t="s">
        <v>385</v>
      </c>
      <c r="B167" s="61" t="s">
        <v>53</v>
      </c>
      <c r="C167" s="62" t="s">
        <v>409</v>
      </c>
      <c r="D167" s="63">
        <v>0</v>
      </c>
      <c r="E167" s="63">
        <f>D167</f>
        <v>0</v>
      </c>
      <c r="F167" s="63">
        <v>0</v>
      </c>
      <c r="G167" s="63">
        <v>0</v>
      </c>
      <c r="H167" s="63">
        <v>0</v>
      </c>
      <c r="I167" s="63">
        <f>SUM(F167:H167)</f>
        <v>0</v>
      </c>
      <c r="J167" s="63">
        <f>D167-F167</f>
        <v>0</v>
      </c>
      <c r="K167" s="63">
        <f>E167-F167</f>
        <v>0</v>
      </c>
    </row>
    <row r="168" spans="1:11" s="59" customFormat="1" ht="18" hidden="1" customHeight="1">
      <c r="A168" s="60" t="s">
        <v>55</v>
      </c>
      <c r="B168" s="61" t="s">
        <v>53</v>
      </c>
      <c r="C168" s="62" t="s">
        <v>192</v>
      </c>
      <c r="D168" s="63"/>
      <c r="E168" s="63">
        <f t="shared" ref="E168:E177" si="65">D168</f>
        <v>0</v>
      </c>
      <c r="F168" s="63"/>
      <c r="G168" s="63">
        <v>0</v>
      </c>
      <c r="H168" s="63">
        <v>0</v>
      </c>
      <c r="I168" s="63">
        <f t="shared" ref="I168:I177" si="66">SUM(F168:H168)</f>
        <v>0</v>
      </c>
      <c r="J168" s="63">
        <f t="shared" ref="J168:J177" si="67">D168-F168</f>
        <v>0</v>
      </c>
      <c r="K168" s="63">
        <f t="shared" ref="K168:K177" si="68">E168-F168</f>
        <v>0</v>
      </c>
    </row>
    <row r="169" spans="1:11" s="59" customFormat="1" ht="29.25" hidden="1" customHeight="1">
      <c r="A169" s="60" t="s">
        <v>218</v>
      </c>
      <c r="B169" s="61" t="s">
        <v>53</v>
      </c>
      <c r="C169" s="62" t="s">
        <v>221</v>
      </c>
      <c r="D169" s="63">
        <v>0</v>
      </c>
      <c r="E169" s="63">
        <f t="shared" si="65"/>
        <v>0</v>
      </c>
      <c r="F169" s="63">
        <v>0</v>
      </c>
      <c r="G169" s="63">
        <v>0</v>
      </c>
      <c r="H169" s="63">
        <v>0</v>
      </c>
      <c r="I169" s="63">
        <f t="shared" si="66"/>
        <v>0</v>
      </c>
      <c r="J169" s="63">
        <f t="shared" si="67"/>
        <v>0</v>
      </c>
      <c r="K169" s="63">
        <f t="shared" si="68"/>
        <v>0</v>
      </c>
    </row>
    <row r="170" spans="1:11" s="59" customFormat="1" ht="18" hidden="1" customHeight="1">
      <c r="A170" s="60" t="s">
        <v>57</v>
      </c>
      <c r="B170" s="61" t="s">
        <v>53</v>
      </c>
      <c r="C170" s="62" t="s">
        <v>193</v>
      </c>
      <c r="D170" s="63"/>
      <c r="E170" s="63">
        <f t="shared" si="65"/>
        <v>0</v>
      </c>
      <c r="F170" s="63"/>
      <c r="G170" s="63">
        <v>0</v>
      </c>
      <c r="H170" s="63">
        <v>0</v>
      </c>
      <c r="I170" s="63">
        <f t="shared" si="66"/>
        <v>0</v>
      </c>
      <c r="J170" s="63">
        <f t="shared" si="67"/>
        <v>0</v>
      </c>
      <c r="K170" s="63">
        <f t="shared" si="68"/>
        <v>0</v>
      </c>
    </row>
    <row r="171" spans="1:11" s="59" customFormat="1" ht="30.75" hidden="1" customHeight="1">
      <c r="A171" s="60" t="s">
        <v>219</v>
      </c>
      <c r="B171" s="61" t="s">
        <v>53</v>
      </c>
      <c r="C171" s="62" t="s">
        <v>222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f t="shared" si="66"/>
        <v>0</v>
      </c>
      <c r="J171" s="63">
        <f t="shared" si="67"/>
        <v>0</v>
      </c>
      <c r="K171" s="63">
        <f t="shared" si="68"/>
        <v>0</v>
      </c>
    </row>
    <row r="172" spans="1:11" s="59" customFormat="1" ht="18" hidden="1" customHeight="1">
      <c r="A172" s="60" t="s">
        <v>59</v>
      </c>
      <c r="B172" s="61" t="s">
        <v>53</v>
      </c>
      <c r="C172" s="62" t="s">
        <v>220</v>
      </c>
      <c r="D172" s="63">
        <v>0</v>
      </c>
      <c r="E172" s="63">
        <f t="shared" si="65"/>
        <v>0</v>
      </c>
      <c r="F172" s="63">
        <v>0</v>
      </c>
      <c r="G172" s="63">
        <v>0</v>
      </c>
      <c r="H172" s="63">
        <v>0</v>
      </c>
      <c r="I172" s="63">
        <f t="shared" si="66"/>
        <v>0</v>
      </c>
      <c r="J172" s="63">
        <f t="shared" si="67"/>
        <v>0</v>
      </c>
      <c r="K172" s="63">
        <f t="shared" si="68"/>
        <v>0</v>
      </c>
    </row>
    <row r="173" spans="1:11" s="59" customFormat="1" ht="18" hidden="1" customHeight="1">
      <c r="A173" s="60" t="s">
        <v>60</v>
      </c>
      <c r="B173" s="61" t="s">
        <v>53</v>
      </c>
      <c r="C173" s="62" t="s">
        <v>213</v>
      </c>
      <c r="D173" s="63">
        <v>0</v>
      </c>
      <c r="E173" s="63">
        <f t="shared" si="65"/>
        <v>0</v>
      </c>
      <c r="F173" s="63">
        <v>0</v>
      </c>
      <c r="G173" s="63">
        <v>0</v>
      </c>
      <c r="H173" s="63">
        <v>0</v>
      </c>
      <c r="I173" s="63">
        <f t="shared" si="66"/>
        <v>0</v>
      </c>
      <c r="J173" s="63">
        <f t="shared" si="67"/>
        <v>0</v>
      </c>
      <c r="K173" s="63">
        <f t="shared" si="68"/>
        <v>0</v>
      </c>
    </row>
    <row r="174" spans="1:11" s="59" customFormat="1" ht="18" hidden="1" customHeight="1">
      <c r="A174" s="60" t="s">
        <v>61</v>
      </c>
      <c r="B174" s="61" t="s">
        <v>53</v>
      </c>
      <c r="C174" s="62" t="s">
        <v>214</v>
      </c>
      <c r="D174" s="63">
        <v>0</v>
      </c>
      <c r="E174" s="63">
        <f t="shared" si="65"/>
        <v>0</v>
      </c>
      <c r="F174" s="63">
        <v>0</v>
      </c>
      <c r="G174" s="63">
        <v>0</v>
      </c>
      <c r="H174" s="63">
        <v>0</v>
      </c>
      <c r="I174" s="63">
        <f t="shared" si="66"/>
        <v>0</v>
      </c>
      <c r="J174" s="63">
        <f t="shared" si="67"/>
        <v>0</v>
      </c>
      <c r="K174" s="63">
        <f t="shared" si="68"/>
        <v>0</v>
      </c>
    </row>
    <row r="175" spans="1:11" s="59" customFormat="1" ht="18" hidden="1" customHeight="1">
      <c r="A175" s="60" t="s">
        <v>62</v>
      </c>
      <c r="B175" s="61" t="s">
        <v>53</v>
      </c>
      <c r="C175" s="62" t="s">
        <v>215</v>
      </c>
      <c r="D175" s="63">
        <v>0</v>
      </c>
      <c r="E175" s="63">
        <f t="shared" si="65"/>
        <v>0</v>
      </c>
      <c r="F175" s="63">
        <v>0</v>
      </c>
      <c r="G175" s="63">
        <v>0</v>
      </c>
      <c r="H175" s="63">
        <v>0</v>
      </c>
      <c r="I175" s="63">
        <f t="shared" si="66"/>
        <v>0</v>
      </c>
      <c r="J175" s="63">
        <f t="shared" si="67"/>
        <v>0</v>
      </c>
      <c r="K175" s="63">
        <f t="shared" si="68"/>
        <v>0</v>
      </c>
    </row>
    <row r="176" spans="1:11" s="59" customFormat="1" ht="18" hidden="1" customHeight="1">
      <c r="A176" s="60" t="s">
        <v>111</v>
      </c>
      <c r="B176" s="61" t="s">
        <v>53</v>
      </c>
      <c r="C176" s="62" t="s">
        <v>216</v>
      </c>
      <c r="D176" s="63">
        <v>0</v>
      </c>
      <c r="E176" s="63">
        <f t="shared" si="65"/>
        <v>0</v>
      </c>
      <c r="F176" s="63">
        <v>0</v>
      </c>
      <c r="G176" s="63">
        <v>0</v>
      </c>
      <c r="H176" s="63">
        <v>0</v>
      </c>
      <c r="I176" s="63">
        <f t="shared" si="66"/>
        <v>0</v>
      </c>
      <c r="J176" s="63">
        <f t="shared" si="67"/>
        <v>0</v>
      </c>
      <c r="K176" s="63">
        <f t="shared" si="68"/>
        <v>0</v>
      </c>
    </row>
    <row r="177" spans="1:11" s="59" customFormat="1" ht="32.25" hidden="1" customHeight="1">
      <c r="A177" s="60" t="s">
        <v>63</v>
      </c>
      <c r="B177" s="61" t="s">
        <v>53</v>
      </c>
      <c r="C177" s="62" t="s">
        <v>217</v>
      </c>
      <c r="D177" s="63">
        <v>0</v>
      </c>
      <c r="E177" s="63">
        <f t="shared" si="65"/>
        <v>0</v>
      </c>
      <c r="F177" s="63">
        <v>0</v>
      </c>
      <c r="G177" s="63">
        <v>0</v>
      </c>
      <c r="H177" s="63">
        <v>0</v>
      </c>
      <c r="I177" s="63">
        <f t="shared" si="66"/>
        <v>0</v>
      </c>
      <c r="J177" s="63">
        <f t="shared" si="67"/>
        <v>0</v>
      </c>
      <c r="K177" s="63">
        <f t="shared" si="68"/>
        <v>0</v>
      </c>
    </row>
    <row r="178" spans="1:11" s="59" customFormat="1" ht="30" hidden="1" customHeight="1">
      <c r="A178" s="93" t="s">
        <v>201</v>
      </c>
      <c r="B178" s="73"/>
      <c r="C178" s="92" t="s">
        <v>195</v>
      </c>
      <c r="D178" s="90">
        <f t="shared" ref="D178:K178" si="69">SUM(D179:D179)</f>
        <v>0</v>
      </c>
      <c r="E178" s="90">
        <f t="shared" si="69"/>
        <v>0</v>
      </c>
      <c r="F178" s="90">
        <v>0</v>
      </c>
      <c r="G178" s="90">
        <f t="shared" si="69"/>
        <v>0</v>
      </c>
      <c r="H178" s="90">
        <f t="shared" si="69"/>
        <v>0</v>
      </c>
      <c r="I178" s="90">
        <f t="shared" si="69"/>
        <v>0</v>
      </c>
      <c r="J178" s="90">
        <f t="shared" si="69"/>
        <v>0</v>
      </c>
      <c r="K178" s="90">
        <f t="shared" si="69"/>
        <v>0</v>
      </c>
    </row>
    <row r="179" spans="1:11" s="59" customFormat="1" ht="18" hidden="1" customHeight="1">
      <c r="A179" s="60" t="s">
        <v>54</v>
      </c>
      <c r="B179" s="61" t="s">
        <v>53</v>
      </c>
      <c r="C179" s="62" t="s">
        <v>196</v>
      </c>
      <c r="D179" s="63">
        <v>0</v>
      </c>
      <c r="E179" s="63">
        <f>D179</f>
        <v>0</v>
      </c>
      <c r="F179" s="63">
        <v>0</v>
      </c>
      <c r="G179" s="63">
        <v>0</v>
      </c>
      <c r="H179" s="63">
        <v>0</v>
      </c>
      <c r="I179" s="63">
        <f>SUM(F179:H179)</f>
        <v>0</v>
      </c>
      <c r="J179" s="63">
        <f>D179-F179</f>
        <v>0</v>
      </c>
      <c r="K179" s="63">
        <f>E179-F179</f>
        <v>0</v>
      </c>
    </row>
    <row r="180" spans="1:11" s="59" customFormat="1" ht="18" hidden="1" customHeight="1">
      <c r="A180" s="93" t="s">
        <v>194</v>
      </c>
      <c r="B180" s="73"/>
      <c r="C180" s="92" t="s">
        <v>197</v>
      </c>
      <c r="D180" s="90">
        <f>SUM(D181:D181)</f>
        <v>0</v>
      </c>
      <c r="E180" s="90">
        <f>SUM(E181:E181)</f>
        <v>0</v>
      </c>
      <c r="F180" s="90">
        <f t="shared" ref="F180:K180" si="70">SUM(F181:F181)</f>
        <v>0</v>
      </c>
      <c r="G180" s="90">
        <f t="shared" si="70"/>
        <v>0</v>
      </c>
      <c r="H180" s="90">
        <f t="shared" si="70"/>
        <v>0</v>
      </c>
      <c r="I180" s="90">
        <f t="shared" si="70"/>
        <v>0</v>
      </c>
      <c r="J180" s="90">
        <f t="shared" si="70"/>
        <v>0</v>
      </c>
      <c r="K180" s="90">
        <f t="shared" si="70"/>
        <v>0</v>
      </c>
    </row>
    <row r="181" spans="1:11" s="21" customFormat="1" ht="16.5" hidden="1" customHeight="1">
      <c r="A181" s="60" t="s">
        <v>127</v>
      </c>
      <c r="B181" s="61" t="s">
        <v>53</v>
      </c>
      <c r="C181" s="62" t="s">
        <v>198</v>
      </c>
      <c r="D181" s="63"/>
      <c r="E181" s="63">
        <f>D181</f>
        <v>0</v>
      </c>
      <c r="F181" s="63"/>
      <c r="G181" s="63">
        <v>0</v>
      </c>
      <c r="H181" s="63">
        <v>0</v>
      </c>
      <c r="I181" s="63">
        <f>SUM(F181:H181)</f>
        <v>0</v>
      </c>
      <c r="J181" s="63">
        <f>D181-F181</f>
        <v>0</v>
      </c>
      <c r="K181" s="63">
        <f>E181-F181</f>
        <v>0</v>
      </c>
    </row>
    <row r="182" spans="1:11" s="21" customFormat="1" ht="65.25" hidden="1" customHeight="1">
      <c r="A182" s="126" t="s">
        <v>383</v>
      </c>
      <c r="B182" s="73"/>
      <c r="C182" s="92" t="s">
        <v>410</v>
      </c>
      <c r="D182" s="90">
        <f>D183</f>
        <v>0</v>
      </c>
      <c r="E182" s="90">
        <f>E183</f>
        <v>0</v>
      </c>
      <c r="F182" s="90">
        <f t="shared" ref="F182:K182" si="71">F183</f>
        <v>0</v>
      </c>
      <c r="G182" s="90">
        <f t="shared" si="71"/>
        <v>0</v>
      </c>
      <c r="H182" s="90">
        <f t="shared" si="71"/>
        <v>0</v>
      </c>
      <c r="I182" s="90">
        <f t="shared" si="71"/>
        <v>0</v>
      </c>
      <c r="J182" s="90">
        <f t="shared" si="71"/>
        <v>0</v>
      </c>
      <c r="K182" s="90">
        <f t="shared" si="71"/>
        <v>0</v>
      </c>
    </row>
    <row r="183" spans="1:11" s="21" customFormat="1" ht="30.75" hidden="1" customHeight="1">
      <c r="A183" s="112" t="s">
        <v>311</v>
      </c>
      <c r="B183" s="61" t="s">
        <v>53</v>
      </c>
      <c r="C183" s="62" t="s">
        <v>411</v>
      </c>
      <c r="D183" s="63">
        <v>0</v>
      </c>
      <c r="E183" s="63">
        <f>D183</f>
        <v>0</v>
      </c>
      <c r="F183" s="63">
        <v>0</v>
      </c>
      <c r="G183" s="63">
        <v>0</v>
      </c>
      <c r="H183" s="63">
        <v>0</v>
      </c>
      <c r="I183" s="63">
        <f>SUM(F183:H183)</f>
        <v>0</v>
      </c>
      <c r="J183" s="63">
        <f>D183-F183</f>
        <v>0</v>
      </c>
      <c r="K183" s="63">
        <f>E183-F183</f>
        <v>0</v>
      </c>
    </row>
    <row r="184" spans="1:11" s="21" customFormat="1" ht="30.75" hidden="1" customHeight="1">
      <c r="A184" s="87" t="s">
        <v>358</v>
      </c>
      <c r="B184" s="61"/>
      <c r="C184" s="65" t="s">
        <v>357</v>
      </c>
      <c r="D184" s="107">
        <f>D164+D182</f>
        <v>0</v>
      </c>
      <c r="E184" s="107">
        <f>D184</f>
        <v>0</v>
      </c>
      <c r="F184" s="107">
        <f>F164+F182</f>
        <v>0</v>
      </c>
      <c r="G184" s="107">
        <f>G164+G182</f>
        <v>0</v>
      </c>
      <c r="H184" s="107">
        <f>H164+H182</f>
        <v>0</v>
      </c>
      <c r="I184" s="107">
        <f>I164+I182</f>
        <v>0</v>
      </c>
      <c r="J184" s="107">
        <f>D184-F184</f>
        <v>0</v>
      </c>
      <c r="K184" s="107">
        <f>E184-F184</f>
        <v>0</v>
      </c>
    </row>
    <row r="185" spans="1:11" s="59" customFormat="1" ht="95.25" hidden="1" customHeight="1">
      <c r="A185" s="126" t="s">
        <v>294</v>
      </c>
      <c r="B185" s="73"/>
      <c r="C185" s="92" t="s">
        <v>412</v>
      </c>
      <c r="D185" s="90">
        <f t="shared" ref="D185:K185" si="72">SUM(D186:D186)</f>
        <v>0</v>
      </c>
      <c r="E185" s="90">
        <f t="shared" si="72"/>
        <v>0</v>
      </c>
      <c r="F185" s="119">
        <f>F186</f>
        <v>0</v>
      </c>
      <c r="G185" s="90">
        <f t="shared" si="72"/>
        <v>0</v>
      </c>
      <c r="H185" s="90">
        <f t="shared" si="72"/>
        <v>0</v>
      </c>
      <c r="I185" s="90">
        <f t="shared" si="72"/>
        <v>0</v>
      </c>
      <c r="J185" s="90">
        <f t="shared" si="72"/>
        <v>0</v>
      </c>
      <c r="K185" s="90">
        <f t="shared" si="72"/>
        <v>0</v>
      </c>
    </row>
    <row r="186" spans="1:11" s="59" customFormat="1" ht="31.5" hidden="1" customHeight="1">
      <c r="A186" s="112" t="s">
        <v>311</v>
      </c>
      <c r="B186" s="105" t="s">
        <v>53</v>
      </c>
      <c r="C186" s="62" t="s">
        <v>413</v>
      </c>
      <c r="D186" s="63">
        <v>0</v>
      </c>
      <c r="E186" s="63">
        <f>D186</f>
        <v>0</v>
      </c>
      <c r="F186" s="63">
        <v>0</v>
      </c>
      <c r="G186" s="63">
        <v>0</v>
      </c>
      <c r="H186" s="63">
        <v>0</v>
      </c>
      <c r="I186" s="63">
        <f>SUM(F186:H186)</f>
        <v>0</v>
      </c>
      <c r="J186" s="63">
        <f>D186-F186</f>
        <v>0</v>
      </c>
      <c r="K186" s="63">
        <f>E186-F186</f>
        <v>0</v>
      </c>
    </row>
    <row r="187" spans="1:11" s="59" customFormat="1" ht="31.5" hidden="1" customHeight="1">
      <c r="A187" s="121" t="s">
        <v>361</v>
      </c>
      <c r="B187" s="105"/>
      <c r="C187" s="65" t="s">
        <v>359</v>
      </c>
      <c r="D187" s="107">
        <f>D185</f>
        <v>0</v>
      </c>
      <c r="E187" s="107">
        <f>D187</f>
        <v>0</v>
      </c>
      <c r="F187" s="107">
        <f>F185</f>
        <v>0</v>
      </c>
      <c r="G187" s="107">
        <f>G185</f>
        <v>0</v>
      </c>
      <c r="H187" s="107">
        <f>H185</f>
        <v>0</v>
      </c>
      <c r="I187" s="107">
        <f>I185</f>
        <v>0</v>
      </c>
      <c r="J187" s="107">
        <f>D187-F187</f>
        <v>0</v>
      </c>
      <c r="K187" s="107">
        <f>E187-F187</f>
        <v>0</v>
      </c>
    </row>
    <row r="188" spans="1:11" s="21" customFormat="1" ht="32.25" hidden="1" customHeight="1">
      <c r="A188" s="144" t="s">
        <v>360</v>
      </c>
      <c r="B188" s="64"/>
      <c r="C188" s="89" t="s">
        <v>325</v>
      </c>
      <c r="D188" s="66">
        <f>D184+D187</f>
        <v>0</v>
      </c>
      <c r="E188" s="66">
        <f>D188</f>
        <v>0</v>
      </c>
      <c r="F188" s="66">
        <f>F184+F187</f>
        <v>0</v>
      </c>
      <c r="G188" s="66">
        <f>G184+G187</f>
        <v>0</v>
      </c>
      <c r="H188" s="66">
        <f>H184+H187</f>
        <v>0</v>
      </c>
      <c r="I188" s="66">
        <f>I184+I187</f>
        <v>0</v>
      </c>
      <c r="J188" s="66">
        <f>D188-F188</f>
        <v>0</v>
      </c>
      <c r="K188" s="66">
        <f>E188-F188</f>
        <v>0</v>
      </c>
    </row>
    <row r="189" spans="1:11" s="59" customFormat="1" ht="60.75" customHeight="1">
      <c r="A189" s="126" t="s">
        <v>295</v>
      </c>
      <c r="B189" s="73"/>
      <c r="C189" s="92" t="s">
        <v>460</v>
      </c>
      <c r="D189" s="90">
        <f>SUM(D190:D190)</f>
        <v>109415</v>
      </c>
      <c r="E189" s="90">
        <f t="shared" ref="E189:K189" si="73">SUM(E190:E190)</f>
        <v>109415</v>
      </c>
      <c r="F189" s="90">
        <f>F190</f>
        <v>18235.72</v>
      </c>
      <c r="G189" s="90">
        <f t="shared" si="73"/>
        <v>0</v>
      </c>
      <c r="H189" s="90">
        <f t="shared" si="73"/>
        <v>0</v>
      </c>
      <c r="I189" s="90">
        <f t="shared" si="73"/>
        <v>18235.72</v>
      </c>
      <c r="J189" s="90">
        <f t="shared" si="73"/>
        <v>91179.28</v>
      </c>
      <c r="K189" s="90">
        <f t="shared" si="73"/>
        <v>91179.28</v>
      </c>
    </row>
    <row r="190" spans="1:11" s="21" customFormat="1" ht="43.5" customHeight="1">
      <c r="A190" s="98" t="s">
        <v>260</v>
      </c>
      <c r="B190" s="61" t="s">
        <v>53</v>
      </c>
      <c r="C190" s="62" t="s">
        <v>453</v>
      </c>
      <c r="D190" s="63">
        <f>77900+31515</f>
        <v>109415</v>
      </c>
      <c r="E190" s="63">
        <f>D190</f>
        <v>109415</v>
      </c>
      <c r="F190" s="63">
        <f>9117.86+9117.86</f>
        <v>18235.72</v>
      </c>
      <c r="G190" s="63">
        <v>0</v>
      </c>
      <c r="H190" s="63">
        <v>0</v>
      </c>
      <c r="I190" s="63">
        <f>SUM(F190:H190)</f>
        <v>18235.72</v>
      </c>
      <c r="J190" s="63">
        <f>D190-F190</f>
        <v>91179.28</v>
      </c>
      <c r="K190" s="63">
        <f>E190-F190</f>
        <v>91179.28</v>
      </c>
    </row>
    <row r="191" spans="1:11" s="21" customFormat="1" ht="16.5" customHeight="1">
      <c r="A191" s="87" t="s">
        <v>123</v>
      </c>
      <c r="B191" s="64"/>
      <c r="C191" s="65" t="s">
        <v>106</v>
      </c>
      <c r="D191" s="66">
        <f t="shared" ref="D191:K191" si="74">D190</f>
        <v>109415</v>
      </c>
      <c r="E191" s="66">
        <f t="shared" si="74"/>
        <v>109415</v>
      </c>
      <c r="F191" s="66">
        <f>F189</f>
        <v>18235.72</v>
      </c>
      <c r="G191" s="66">
        <f t="shared" si="74"/>
        <v>0</v>
      </c>
      <c r="H191" s="66">
        <f t="shared" si="74"/>
        <v>0</v>
      </c>
      <c r="I191" s="66">
        <f t="shared" si="74"/>
        <v>18235.72</v>
      </c>
      <c r="J191" s="66">
        <f t="shared" si="74"/>
        <v>91179.28</v>
      </c>
      <c r="K191" s="66">
        <f t="shared" si="74"/>
        <v>91179.28</v>
      </c>
    </row>
    <row r="192" spans="1:11" s="59" customFormat="1" ht="17.25" hidden="1" customHeight="1">
      <c r="A192" s="93" t="s">
        <v>163</v>
      </c>
      <c r="B192" s="73"/>
      <c r="C192" s="92" t="s">
        <v>167</v>
      </c>
      <c r="D192" s="90">
        <f>SUM(D193:D193)</f>
        <v>0</v>
      </c>
      <c r="E192" s="90">
        <f t="shared" ref="E192:K192" si="75">SUM(E193:E193)</f>
        <v>0</v>
      </c>
      <c r="F192" s="90">
        <f t="shared" si="75"/>
        <v>0</v>
      </c>
      <c r="G192" s="90">
        <f t="shared" si="75"/>
        <v>0</v>
      </c>
      <c r="H192" s="90">
        <f t="shared" si="75"/>
        <v>0</v>
      </c>
      <c r="I192" s="90">
        <f t="shared" si="75"/>
        <v>0</v>
      </c>
      <c r="J192" s="90">
        <f t="shared" si="75"/>
        <v>0</v>
      </c>
      <c r="K192" s="90">
        <f t="shared" si="75"/>
        <v>0</v>
      </c>
    </row>
    <row r="193" spans="1:11" s="21" customFormat="1" ht="19.5" hidden="1" customHeight="1">
      <c r="A193" s="60" t="s">
        <v>164</v>
      </c>
      <c r="B193" s="61" t="s">
        <v>53</v>
      </c>
      <c r="C193" s="62" t="s">
        <v>168</v>
      </c>
      <c r="D193" s="63"/>
      <c r="E193" s="63">
        <f>D193</f>
        <v>0</v>
      </c>
      <c r="F193" s="63"/>
      <c r="G193" s="63">
        <v>0</v>
      </c>
      <c r="H193" s="63">
        <v>0</v>
      </c>
      <c r="I193" s="63">
        <f>SUM(F193:H193)</f>
        <v>0</v>
      </c>
      <c r="J193" s="63">
        <f>D193-F193</f>
        <v>0</v>
      </c>
      <c r="K193" s="63">
        <f>E193-F193</f>
        <v>0</v>
      </c>
    </row>
    <row r="194" spans="1:11" s="21" customFormat="1" ht="19.5" hidden="1" customHeight="1">
      <c r="A194" s="87" t="s">
        <v>177</v>
      </c>
      <c r="B194" s="64"/>
      <c r="C194" s="65" t="s">
        <v>165</v>
      </c>
      <c r="D194" s="66">
        <f t="shared" ref="D194:K194" si="76">D193</f>
        <v>0</v>
      </c>
      <c r="E194" s="66">
        <f t="shared" si="76"/>
        <v>0</v>
      </c>
      <c r="F194" s="66">
        <f t="shared" si="76"/>
        <v>0</v>
      </c>
      <c r="G194" s="66">
        <f t="shared" si="76"/>
        <v>0</v>
      </c>
      <c r="H194" s="66">
        <f t="shared" si="76"/>
        <v>0</v>
      </c>
      <c r="I194" s="66">
        <f t="shared" si="76"/>
        <v>0</v>
      </c>
      <c r="J194" s="66">
        <f t="shared" si="76"/>
        <v>0</v>
      </c>
      <c r="K194" s="66">
        <f t="shared" si="76"/>
        <v>0</v>
      </c>
    </row>
    <row r="195" spans="1:11" s="59" customFormat="1" ht="66.75" hidden="1" customHeight="1">
      <c r="A195" s="91" t="s">
        <v>141</v>
      </c>
      <c r="B195" s="73"/>
      <c r="C195" s="92" t="s">
        <v>142</v>
      </c>
      <c r="D195" s="90">
        <f>SUM(D196:D196)</f>
        <v>0</v>
      </c>
      <c r="E195" s="90">
        <f t="shared" ref="E195:K195" si="77">SUM(E196:E196)</f>
        <v>0</v>
      </c>
      <c r="F195" s="90">
        <f t="shared" si="77"/>
        <v>0</v>
      </c>
      <c r="G195" s="90">
        <f t="shared" si="77"/>
        <v>0</v>
      </c>
      <c r="H195" s="90">
        <f t="shared" si="77"/>
        <v>0</v>
      </c>
      <c r="I195" s="90">
        <f t="shared" si="77"/>
        <v>0</v>
      </c>
      <c r="J195" s="90">
        <f t="shared" si="77"/>
        <v>0</v>
      </c>
      <c r="K195" s="90">
        <f t="shared" si="77"/>
        <v>0</v>
      </c>
    </row>
    <row r="196" spans="1:11" s="21" customFormat="1" ht="30" hidden="1" customHeight="1">
      <c r="A196" s="60" t="s">
        <v>65</v>
      </c>
      <c r="B196" s="61" t="s">
        <v>53</v>
      </c>
      <c r="C196" s="100" t="s">
        <v>155</v>
      </c>
      <c r="D196" s="63"/>
      <c r="E196" s="63">
        <f>D196</f>
        <v>0</v>
      </c>
      <c r="F196" s="63"/>
      <c r="G196" s="63">
        <v>0</v>
      </c>
      <c r="H196" s="63">
        <v>0</v>
      </c>
      <c r="I196" s="63">
        <f>SUM(F196:H196)</f>
        <v>0</v>
      </c>
      <c r="J196" s="63">
        <f t="shared" ref="J196:J207" si="78">D196-F196</f>
        <v>0</v>
      </c>
      <c r="K196" s="63">
        <f>E196-F196</f>
        <v>0</v>
      </c>
    </row>
    <row r="197" spans="1:11" s="59" customFormat="1" ht="84" hidden="1" customHeight="1">
      <c r="A197" s="91" t="s">
        <v>143</v>
      </c>
      <c r="B197" s="73"/>
      <c r="C197" s="102" t="s">
        <v>144</v>
      </c>
      <c r="D197" s="90">
        <f>SUM(D198:D198)</f>
        <v>0</v>
      </c>
      <c r="E197" s="90">
        <f t="shared" ref="E197:K197" si="79">SUM(E198:E198)</f>
        <v>0</v>
      </c>
      <c r="F197" s="90">
        <f t="shared" si="79"/>
        <v>0</v>
      </c>
      <c r="G197" s="90">
        <f t="shared" si="79"/>
        <v>0</v>
      </c>
      <c r="H197" s="90">
        <f t="shared" si="79"/>
        <v>0</v>
      </c>
      <c r="I197" s="90">
        <f t="shared" si="79"/>
        <v>0</v>
      </c>
      <c r="J197" s="90">
        <f t="shared" si="79"/>
        <v>0</v>
      </c>
      <c r="K197" s="90">
        <f t="shared" si="79"/>
        <v>0</v>
      </c>
    </row>
    <row r="198" spans="1:11" s="21" customFormat="1" ht="30" hidden="1" customHeight="1">
      <c r="A198" s="60" t="s">
        <v>65</v>
      </c>
      <c r="B198" s="61" t="s">
        <v>53</v>
      </c>
      <c r="C198" s="100" t="s">
        <v>156</v>
      </c>
      <c r="D198" s="63"/>
      <c r="E198" s="63">
        <f>D198</f>
        <v>0</v>
      </c>
      <c r="F198" s="63"/>
      <c r="G198" s="63">
        <v>0</v>
      </c>
      <c r="H198" s="63">
        <v>0</v>
      </c>
      <c r="I198" s="63">
        <f>SUM(F198:H198)</f>
        <v>0</v>
      </c>
      <c r="J198" s="63">
        <f t="shared" si="78"/>
        <v>0</v>
      </c>
      <c r="K198" s="63">
        <f>E198-F198</f>
        <v>0</v>
      </c>
    </row>
    <row r="199" spans="1:11" s="59" customFormat="1" ht="58.5" hidden="1" customHeight="1">
      <c r="A199" s="91" t="s">
        <v>145</v>
      </c>
      <c r="B199" s="73"/>
      <c r="C199" s="102" t="s">
        <v>146</v>
      </c>
      <c r="D199" s="90">
        <f>SUM(D200:D200)</f>
        <v>0</v>
      </c>
      <c r="E199" s="90">
        <f t="shared" ref="E199:K199" si="80">SUM(E200:E200)</f>
        <v>0</v>
      </c>
      <c r="F199" s="90">
        <f t="shared" si="80"/>
        <v>0</v>
      </c>
      <c r="G199" s="90">
        <f t="shared" si="80"/>
        <v>0</v>
      </c>
      <c r="H199" s="90">
        <f t="shared" si="80"/>
        <v>0</v>
      </c>
      <c r="I199" s="90">
        <f t="shared" si="80"/>
        <v>0</v>
      </c>
      <c r="J199" s="90">
        <f t="shared" si="80"/>
        <v>0</v>
      </c>
      <c r="K199" s="90">
        <f t="shared" si="80"/>
        <v>0</v>
      </c>
    </row>
    <row r="200" spans="1:11" s="21" customFormat="1" ht="30" hidden="1" customHeight="1">
      <c r="A200" s="60" t="s">
        <v>65</v>
      </c>
      <c r="B200" s="61" t="s">
        <v>53</v>
      </c>
      <c r="C200" s="100" t="s">
        <v>157</v>
      </c>
      <c r="D200" s="63"/>
      <c r="E200" s="63">
        <f>D200</f>
        <v>0</v>
      </c>
      <c r="F200" s="63"/>
      <c r="G200" s="63">
        <v>0</v>
      </c>
      <c r="H200" s="63">
        <v>0</v>
      </c>
      <c r="I200" s="63">
        <f>SUM(F200:H200)</f>
        <v>0</v>
      </c>
      <c r="J200" s="63">
        <f t="shared" si="78"/>
        <v>0</v>
      </c>
      <c r="K200" s="63">
        <f>E200-F200</f>
        <v>0</v>
      </c>
    </row>
    <row r="201" spans="1:11" s="21" customFormat="1" ht="31.5">
      <c r="A201" s="144" t="s">
        <v>372</v>
      </c>
      <c r="B201" s="144"/>
      <c r="C201" s="89" t="s">
        <v>362</v>
      </c>
      <c r="D201" s="66">
        <f>D191</f>
        <v>109415</v>
      </c>
      <c r="E201" s="66">
        <f>D201</f>
        <v>109415</v>
      </c>
      <c r="F201" s="66">
        <f>F191</f>
        <v>18235.72</v>
      </c>
      <c r="G201" s="66">
        <f>G191</f>
        <v>0</v>
      </c>
      <c r="H201" s="66">
        <f>H191</f>
        <v>0</v>
      </c>
      <c r="I201" s="66">
        <f>I191</f>
        <v>18235.72</v>
      </c>
      <c r="J201" s="66">
        <f>D201-F201</f>
        <v>91179.28</v>
      </c>
      <c r="K201" s="66">
        <f>E201-F201</f>
        <v>91179.28</v>
      </c>
    </row>
    <row r="202" spans="1:11" s="59" customFormat="1" ht="75.75" customHeight="1">
      <c r="A202" s="126" t="s">
        <v>384</v>
      </c>
      <c r="B202" s="61"/>
      <c r="C202" s="92" t="s">
        <v>459</v>
      </c>
      <c r="D202" s="90">
        <f>SUM(D203:D203)</f>
        <v>2000</v>
      </c>
      <c r="E202" s="90">
        <f t="shared" ref="E202:K202" si="81">SUM(E203:E203)</f>
        <v>2000</v>
      </c>
      <c r="F202" s="90">
        <f>F203</f>
        <v>0</v>
      </c>
      <c r="G202" s="90">
        <f t="shared" si="81"/>
        <v>0</v>
      </c>
      <c r="H202" s="90">
        <f t="shared" si="81"/>
        <v>0</v>
      </c>
      <c r="I202" s="90">
        <f t="shared" si="81"/>
        <v>0</v>
      </c>
      <c r="J202" s="90">
        <f t="shared" si="81"/>
        <v>2000</v>
      </c>
      <c r="K202" s="90">
        <f t="shared" si="81"/>
        <v>2000</v>
      </c>
    </row>
    <row r="203" spans="1:11" s="21" customFormat="1" ht="27" customHeight="1">
      <c r="A203" s="112" t="s">
        <v>311</v>
      </c>
      <c r="B203" s="61" t="s">
        <v>53</v>
      </c>
      <c r="C203" s="62" t="s">
        <v>454</v>
      </c>
      <c r="D203" s="63">
        <v>2000</v>
      </c>
      <c r="E203" s="63">
        <f>D203</f>
        <v>2000</v>
      </c>
      <c r="F203" s="63">
        <v>0</v>
      </c>
      <c r="G203" s="63">
        <v>0</v>
      </c>
      <c r="H203" s="63">
        <v>0</v>
      </c>
      <c r="I203" s="63">
        <f>SUM(F203:H203)</f>
        <v>0</v>
      </c>
      <c r="J203" s="63">
        <f t="shared" si="78"/>
        <v>2000</v>
      </c>
      <c r="K203" s="63">
        <f>E203-F203</f>
        <v>2000</v>
      </c>
    </row>
    <row r="204" spans="1:11" s="59" customFormat="1" ht="40.5" hidden="1" customHeight="1">
      <c r="A204" s="132" t="s">
        <v>147</v>
      </c>
      <c r="B204" s="73"/>
      <c r="C204" s="92" t="s">
        <v>148</v>
      </c>
      <c r="D204" s="90">
        <f t="shared" ref="D204:K204" si="82">SUM(D205:D205)</f>
        <v>0</v>
      </c>
      <c r="E204" s="90">
        <f t="shared" si="82"/>
        <v>0</v>
      </c>
      <c r="F204" s="90">
        <f t="shared" si="82"/>
        <v>0</v>
      </c>
      <c r="G204" s="90">
        <f t="shared" si="82"/>
        <v>0</v>
      </c>
      <c r="H204" s="90">
        <f t="shared" si="82"/>
        <v>0</v>
      </c>
      <c r="I204" s="90">
        <f t="shared" si="82"/>
        <v>0</v>
      </c>
      <c r="J204" s="90">
        <f t="shared" si="82"/>
        <v>0</v>
      </c>
      <c r="K204" s="90">
        <f t="shared" si="82"/>
        <v>0</v>
      </c>
    </row>
    <row r="205" spans="1:11" s="21" customFormat="1" ht="30" hidden="1" customHeight="1">
      <c r="A205" s="60" t="s">
        <v>65</v>
      </c>
      <c r="B205" s="61" t="s">
        <v>53</v>
      </c>
      <c r="C205" s="62" t="s">
        <v>158</v>
      </c>
      <c r="D205" s="63"/>
      <c r="E205" s="63">
        <f>D205</f>
        <v>0</v>
      </c>
      <c r="F205" s="63"/>
      <c r="G205" s="63">
        <v>0</v>
      </c>
      <c r="H205" s="63">
        <v>0</v>
      </c>
      <c r="I205" s="63">
        <f>SUM(F205:H205)</f>
        <v>0</v>
      </c>
      <c r="J205" s="63">
        <f t="shared" si="78"/>
        <v>0</v>
      </c>
      <c r="K205" s="63">
        <f>E205-F205</f>
        <v>0</v>
      </c>
    </row>
    <row r="206" spans="1:11" s="59" customFormat="1" ht="58.5" hidden="1" customHeight="1">
      <c r="A206" s="132" t="s">
        <v>149</v>
      </c>
      <c r="B206" s="73"/>
      <c r="C206" s="92" t="s">
        <v>150</v>
      </c>
      <c r="D206" s="90">
        <f>SUM(D207:D207)</f>
        <v>0</v>
      </c>
      <c r="E206" s="90">
        <f t="shared" ref="E206:K206" si="83">SUM(E207:E207)</f>
        <v>0</v>
      </c>
      <c r="F206" s="90">
        <f t="shared" si="83"/>
        <v>0</v>
      </c>
      <c r="G206" s="90">
        <f t="shared" si="83"/>
        <v>0</v>
      </c>
      <c r="H206" s="90">
        <f t="shared" si="83"/>
        <v>0</v>
      </c>
      <c r="I206" s="90">
        <f t="shared" si="83"/>
        <v>0</v>
      </c>
      <c r="J206" s="90">
        <f t="shared" si="83"/>
        <v>0</v>
      </c>
      <c r="K206" s="90">
        <f t="shared" si="83"/>
        <v>0</v>
      </c>
    </row>
    <row r="207" spans="1:11" s="21" customFormat="1" ht="30" hidden="1" customHeight="1">
      <c r="A207" s="60" t="s">
        <v>65</v>
      </c>
      <c r="B207" s="61" t="s">
        <v>53</v>
      </c>
      <c r="C207" s="62" t="s">
        <v>159</v>
      </c>
      <c r="D207" s="63"/>
      <c r="E207" s="63">
        <f>D207</f>
        <v>0</v>
      </c>
      <c r="F207" s="63">
        <v>0</v>
      </c>
      <c r="G207" s="63">
        <v>0</v>
      </c>
      <c r="H207" s="63">
        <v>0</v>
      </c>
      <c r="I207" s="63">
        <f>SUM(F207:H207)</f>
        <v>0</v>
      </c>
      <c r="J207" s="63">
        <f t="shared" si="78"/>
        <v>0</v>
      </c>
      <c r="K207" s="63">
        <f>E207-F207</f>
        <v>0</v>
      </c>
    </row>
    <row r="208" spans="1:11" s="21" customFormat="1" ht="29.25" customHeight="1">
      <c r="A208" s="121" t="s">
        <v>312</v>
      </c>
      <c r="B208" s="64"/>
      <c r="C208" s="65" t="s">
        <v>313</v>
      </c>
      <c r="D208" s="66">
        <f>D195+D197+D199+D202+D204+D206</f>
        <v>2000</v>
      </c>
      <c r="E208" s="66">
        <f t="shared" ref="E208:K208" si="84">E195+E197+E199++E202+E204+E206</f>
        <v>2000</v>
      </c>
      <c r="F208" s="66">
        <f>F202</f>
        <v>0</v>
      </c>
      <c r="G208" s="66">
        <f t="shared" si="84"/>
        <v>0</v>
      </c>
      <c r="H208" s="66">
        <f t="shared" si="84"/>
        <v>0</v>
      </c>
      <c r="I208" s="66">
        <f t="shared" si="84"/>
        <v>0</v>
      </c>
      <c r="J208" s="66">
        <f t="shared" si="84"/>
        <v>2000</v>
      </c>
      <c r="K208" s="66">
        <f t="shared" si="84"/>
        <v>2000</v>
      </c>
    </row>
    <row r="209" spans="1:11" s="21" customFormat="1" ht="29.25" customHeight="1">
      <c r="A209" s="144" t="s">
        <v>371</v>
      </c>
      <c r="B209" s="64"/>
      <c r="C209" s="89" t="s">
        <v>363</v>
      </c>
      <c r="D209" s="66">
        <f>D208</f>
        <v>2000</v>
      </c>
      <c r="E209" s="66">
        <f>D209</f>
        <v>2000</v>
      </c>
      <c r="F209" s="66">
        <f>F208</f>
        <v>0</v>
      </c>
      <c r="G209" s="66">
        <f>G208</f>
        <v>0</v>
      </c>
      <c r="H209" s="66">
        <f>H208</f>
        <v>0</v>
      </c>
      <c r="I209" s="66">
        <f>I208</f>
        <v>0</v>
      </c>
      <c r="J209" s="66">
        <f>D209-F209</f>
        <v>2000</v>
      </c>
      <c r="K209" s="66">
        <f>E209-F209</f>
        <v>2000</v>
      </c>
    </row>
    <row r="210" spans="1:11" s="21" customFormat="1" ht="10.5" customHeight="1">
      <c r="A210" s="101"/>
      <c r="B210" s="64"/>
      <c r="C210" s="65"/>
      <c r="D210" s="66"/>
      <c r="E210" s="66"/>
      <c r="F210" s="66"/>
      <c r="G210" s="66"/>
      <c r="H210" s="66"/>
      <c r="I210" s="66"/>
      <c r="J210" s="66"/>
      <c r="K210" s="66"/>
    </row>
    <row r="211" spans="1:11" s="21" customFormat="1" ht="15" customHeight="1">
      <c r="A211" s="60" t="s">
        <v>66</v>
      </c>
      <c r="B211" s="61" t="s">
        <v>67</v>
      </c>
      <c r="C211" s="62" t="s">
        <v>68</v>
      </c>
      <c r="D211" s="63">
        <f>'1. Доходы бюджета (1.12)'!D16-'2. Расходы бюджета (1.12)'!D7</f>
        <v>-19211.919999999925</v>
      </c>
      <c r="E211" s="63">
        <f>'1. Доходы бюджета (1.12)'!D16-'2. Расходы бюджета (1.12)'!E7</f>
        <v>-19211.919999999925</v>
      </c>
      <c r="F211" s="63">
        <f>'1. Доходы бюджета (1.12)'!E16-'2. Расходы бюджета (1.12)'!F7</f>
        <v>13737.780000000028</v>
      </c>
      <c r="G211" s="63">
        <f>'1. Доходы бюджета (1.12)'!F16-'2. Расходы бюджета (1.12)'!G7</f>
        <v>0</v>
      </c>
      <c r="H211" s="63">
        <f>'1. Доходы бюджета (1.12)'!G16-'2. Расходы бюджета (1.12)'!H7</f>
        <v>0</v>
      </c>
      <c r="I211" s="63">
        <f>'1. Доходы бюджета (1.12)'!H16-'2. Расходы бюджета (1.12)'!I7</f>
        <v>15752.880000000005</v>
      </c>
      <c r="J211" s="63">
        <f>D211-F211</f>
        <v>-32949.699999999953</v>
      </c>
      <c r="K211" s="63">
        <f>E211-F211</f>
        <v>-32949.699999999953</v>
      </c>
    </row>
    <row r="212" spans="1:11" s="20" customFormat="1" ht="6" customHeight="1">
      <c r="C212" s="29"/>
      <c r="D212" s="29"/>
      <c r="E212" s="29"/>
      <c r="F212" s="29"/>
      <c r="G212" s="29"/>
      <c r="H212" s="30"/>
      <c r="I212" s="29"/>
    </row>
    <row r="213" spans="1:11" s="20" customFormat="1" ht="9" hidden="1" customHeight="1">
      <c r="C213" s="29"/>
      <c r="D213" s="29"/>
      <c r="E213" s="29"/>
      <c r="F213" s="29"/>
      <c r="G213" s="29"/>
      <c r="H213" s="30"/>
      <c r="I213" s="29"/>
    </row>
    <row r="214" spans="1:11" s="20" customFormat="1" ht="4.5" customHeight="1">
      <c r="C214" s="29"/>
      <c r="D214" s="29"/>
      <c r="E214" s="29"/>
      <c r="F214" s="29"/>
      <c r="G214" s="29"/>
      <c r="H214" s="30"/>
      <c r="I214" s="29"/>
    </row>
    <row r="215" spans="1:11" ht="47.25" customHeight="1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</row>
  </sheetData>
  <mergeCells count="17">
    <mergeCell ref="E4:E5"/>
    <mergeCell ref="D215:F215"/>
    <mergeCell ref="G215:I215"/>
    <mergeCell ref="J215:K215"/>
    <mergeCell ref="I4:I5"/>
    <mergeCell ref="J4:J5"/>
    <mergeCell ref="K4:K5"/>
    <mergeCell ref="D2:E2"/>
    <mergeCell ref="A215:C215"/>
    <mergeCell ref="A1:K1"/>
    <mergeCell ref="A4:A5"/>
    <mergeCell ref="B4:B5"/>
    <mergeCell ref="C4:C5"/>
    <mergeCell ref="D4:D5"/>
    <mergeCell ref="F4:F5"/>
    <mergeCell ref="G4:G5"/>
    <mergeCell ref="H4:H5"/>
  </mergeCells>
  <phoneticPr fontId="0" type="noConversion"/>
  <printOptions horizontalCentered="1"/>
  <pageMargins left="0" right="0" top="0.78740157480314965" bottom="0" header="0.39370078740157483" footer="0.51181102362204722"/>
  <pageSetup paperSize="9" scale="65" fitToWidth="3" fitToHeight="2" orientation="landscape" horizontalDpi="300" verticalDpi="300" r:id="rId1"/>
  <headerFooter alignWithMargins="0">
    <oddHeader>&amp;L&amp;8&amp;C&amp;8&amp;R&amp;8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37"/>
  <sheetViews>
    <sheetView showGridLines="0" tabSelected="1" topLeftCell="A7" workbookViewId="0">
      <selection activeCell="A24" sqref="A24"/>
    </sheetView>
  </sheetViews>
  <sheetFormatPr defaultRowHeight="12.75"/>
  <cols>
    <col min="1" max="1" width="50.7109375" style="24" customWidth="1"/>
    <col min="2" max="2" width="7.7109375" style="24" customWidth="1"/>
    <col min="3" max="3" width="22.7109375" style="24" customWidth="1"/>
    <col min="4" max="4" width="19.140625" style="24" customWidth="1"/>
    <col min="5" max="8" width="20" style="24" hidden="1" customWidth="1"/>
    <col min="9" max="11" width="20.7109375" style="24" hidden="1" customWidth="1"/>
    <col min="12" max="13" width="19.140625" style="23" customWidth="1"/>
    <col min="14" max="17" width="20.7109375" style="23" hidden="1" customWidth="1"/>
    <col min="18" max="18" width="19.140625" style="23" customWidth="1"/>
    <col min="19" max="19" width="19.140625" style="24" customWidth="1"/>
    <col min="20" max="16384" width="9.140625" style="24"/>
  </cols>
  <sheetData>
    <row r="1" spans="1:19" ht="15.75" customHeight="1"/>
    <row r="2" spans="1:19" s="14" customFormat="1" ht="15.75">
      <c r="A2" s="195" t="s">
        <v>23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s="14" customFormat="1" ht="15.7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s="14" customFormat="1" ht="15.75">
      <c r="B4" s="49"/>
      <c r="C4" s="49"/>
      <c r="D4" s="84" t="str">
        <f>'1. Доходы бюджета (1.12)'!C4</f>
        <v>на 01.04.2018 года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s="14" customFormat="1" ht="9" customHeight="1">
      <c r="A5" s="27"/>
      <c r="B5" s="27"/>
      <c r="C5" s="28"/>
      <c r="D5" s="5"/>
      <c r="E5" s="5"/>
      <c r="F5" s="5"/>
      <c r="G5" s="5"/>
      <c r="H5" s="5"/>
      <c r="I5" s="5"/>
      <c r="J5" s="5"/>
      <c r="K5" s="16"/>
      <c r="L5" s="17"/>
      <c r="M5" s="17"/>
      <c r="N5" s="17"/>
      <c r="O5" s="17"/>
      <c r="P5" s="17"/>
      <c r="Q5" s="17"/>
      <c r="R5" s="17"/>
      <c r="S5" s="18"/>
    </row>
    <row r="6" spans="1:19" s="14" customFormat="1" ht="63" customHeight="1">
      <c r="A6" s="198" t="s">
        <v>4</v>
      </c>
      <c r="B6" s="200" t="s">
        <v>5</v>
      </c>
      <c r="C6" s="200" t="s">
        <v>28</v>
      </c>
      <c r="D6" s="201" t="s">
        <v>29</v>
      </c>
      <c r="E6" s="201"/>
      <c r="F6" s="201"/>
      <c r="G6" s="201"/>
      <c r="H6" s="201"/>
      <c r="I6" s="201"/>
      <c r="J6" s="201"/>
      <c r="K6" s="201"/>
      <c r="L6" s="202" t="s">
        <v>15</v>
      </c>
      <c r="M6" s="202"/>
      <c r="N6" s="202"/>
      <c r="O6" s="202"/>
      <c r="P6" s="202"/>
      <c r="Q6" s="202"/>
      <c r="R6" s="202"/>
      <c r="S6" s="202"/>
    </row>
    <row r="7" spans="1:19" s="14" customFormat="1" ht="107.25" customHeight="1">
      <c r="A7" s="199"/>
      <c r="B7" s="183"/>
      <c r="C7" s="183"/>
      <c r="D7" s="50" t="s">
        <v>82</v>
      </c>
      <c r="E7" s="50" t="s">
        <v>83</v>
      </c>
      <c r="F7" s="50" t="s">
        <v>84</v>
      </c>
      <c r="G7" s="51" t="s">
        <v>85</v>
      </c>
      <c r="H7" s="51" t="s">
        <v>86</v>
      </c>
      <c r="I7" s="51" t="s">
        <v>87</v>
      </c>
      <c r="J7" s="51" t="s">
        <v>88</v>
      </c>
      <c r="K7" s="50" t="s">
        <v>89</v>
      </c>
      <c r="L7" s="50" t="s">
        <v>82</v>
      </c>
      <c r="M7" s="50" t="s">
        <v>90</v>
      </c>
      <c r="N7" s="50" t="s">
        <v>84</v>
      </c>
      <c r="O7" s="51" t="s">
        <v>85</v>
      </c>
      <c r="P7" s="51" t="s">
        <v>86</v>
      </c>
      <c r="Q7" s="51" t="s">
        <v>87</v>
      </c>
      <c r="R7" s="51" t="s">
        <v>88</v>
      </c>
      <c r="S7" s="50" t="s">
        <v>89</v>
      </c>
    </row>
    <row r="8" spans="1:19" s="19" customFormat="1" ht="15" thickBot="1">
      <c r="A8" s="12">
        <v>1</v>
      </c>
      <c r="B8" s="13">
        <v>2</v>
      </c>
      <c r="C8" s="13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</row>
    <row r="9" spans="1:19" s="20" customFormat="1" ht="36.75">
      <c r="A9" s="53" t="s">
        <v>91</v>
      </c>
      <c r="B9" s="54" t="s">
        <v>69</v>
      </c>
      <c r="C9" s="55" t="s">
        <v>70</v>
      </c>
      <c r="D9" s="56">
        <f>D12</f>
        <v>19211.919999999925</v>
      </c>
      <c r="E9" s="56">
        <f t="shared" ref="E9:L9" si="0">E12</f>
        <v>0</v>
      </c>
      <c r="F9" s="56">
        <f t="shared" si="0"/>
        <v>0</v>
      </c>
      <c r="G9" s="56">
        <f t="shared" si="0"/>
        <v>0</v>
      </c>
      <c r="H9" s="56">
        <f t="shared" si="0"/>
        <v>0</v>
      </c>
      <c r="I9" s="56">
        <f t="shared" si="0"/>
        <v>0</v>
      </c>
      <c r="J9" s="56">
        <f t="shared" si="0"/>
        <v>0</v>
      </c>
      <c r="K9" s="56">
        <f t="shared" si="0"/>
        <v>0</v>
      </c>
      <c r="L9" s="56">
        <f t="shared" si="0"/>
        <v>-13737.780000000028</v>
      </c>
      <c r="M9" s="56">
        <f t="shared" ref="M9:R9" si="1">M12</f>
        <v>-13737.780000000028</v>
      </c>
      <c r="N9" s="56">
        <f t="shared" si="1"/>
        <v>-427354.04</v>
      </c>
      <c r="O9" s="56">
        <f t="shared" si="1"/>
        <v>-427354.04</v>
      </c>
      <c r="P9" s="56">
        <f t="shared" si="1"/>
        <v>-427354.04</v>
      </c>
      <c r="Q9" s="56">
        <f t="shared" si="1"/>
        <v>-427354.04</v>
      </c>
      <c r="R9" s="56">
        <f t="shared" si="1"/>
        <v>-13737.780000000028</v>
      </c>
      <c r="S9" s="56">
        <v>0</v>
      </c>
    </row>
    <row r="10" spans="1:19" s="20" customFormat="1" ht="36.75">
      <c r="A10" s="53" t="s">
        <v>71</v>
      </c>
      <c r="B10" s="54" t="s">
        <v>72</v>
      </c>
      <c r="C10" s="55" t="s">
        <v>73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</row>
    <row r="11" spans="1:19" s="20" customFormat="1" ht="36.75">
      <c r="A11" s="53" t="s">
        <v>74</v>
      </c>
      <c r="B11" s="54" t="s">
        <v>75</v>
      </c>
      <c r="C11" s="55" t="s">
        <v>76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</row>
    <row r="12" spans="1:19" s="20" customFormat="1" ht="20.25">
      <c r="A12" s="53" t="s">
        <v>92</v>
      </c>
      <c r="B12" s="54" t="s">
        <v>77</v>
      </c>
      <c r="C12" s="55" t="s">
        <v>78</v>
      </c>
      <c r="D12" s="56">
        <f>D13+D15</f>
        <v>19211.919999999925</v>
      </c>
      <c r="E12" s="56">
        <f t="shared" ref="E12:R12" si="2">E13+E15</f>
        <v>0</v>
      </c>
      <c r="F12" s="56">
        <f t="shared" si="2"/>
        <v>0</v>
      </c>
      <c r="G12" s="56">
        <f t="shared" si="2"/>
        <v>0</v>
      </c>
      <c r="H12" s="56">
        <f t="shared" si="2"/>
        <v>0</v>
      </c>
      <c r="I12" s="56">
        <f t="shared" si="2"/>
        <v>0</v>
      </c>
      <c r="J12" s="56">
        <f t="shared" si="2"/>
        <v>0</v>
      </c>
      <c r="K12" s="56">
        <f t="shared" si="2"/>
        <v>0</v>
      </c>
      <c r="L12" s="56">
        <f t="shared" si="2"/>
        <v>-13737.780000000028</v>
      </c>
      <c r="M12" s="56">
        <f t="shared" si="2"/>
        <v>-13737.780000000028</v>
      </c>
      <c r="N12" s="56">
        <f t="shared" si="2"/>
        <v>-427354.04</v>
      </c>
      <c r="O12" s="56">
        <f t="shared" si="2"/>
        <v>-427354.04</v>
      </c>
      <c r="P12" s="56">
        <f t="shared" si="2"/>
        <v>-427354.04</v>
      </c>
      <c r="Q12" s="56">
        <f t="shared" si="2"/>
        <v>-427354.04</v>
      </c>
      <c r="R12" s="56">
        <f t="shared" si="2"/>
        <v>-13737.780000000028</v>
      </c>
      <c r="S12" s="56">
        <v>0</v>
      </c>
    </row>
    <row r="13" spans="1:19" s="20" customFormat="1" ht="36.75">
      <c r="A13" s="53" t="s">
        <v>93</v>
      </c>
      <c r="B13" s="54" t="s">
        <v>79</v>
      </c>
      <c r="C13" s="55" t="s">
        <v>94</v>
      </c>
      <c r="D13" s="56">
        <f>D14</f>
        <v>-3170655.1799999997</v>
      </c>
      <c r="E13" s="56">
        <f t="shared" ref="E13:M13" si="3">E14</f>
        <v>0</v>
      </c>
      <c r="F13" s="56">
        <f t="shared" si="3"/>
        <v>0</v>
      </c>
      <c r="G13" s="56">
        <f t="shared" si="3"/>
        <v>0</v>
      </c>
      <c r="H13" s="56">
        <f t="shared" si="3"/>
        <v>0</v>
      </c>
      <c r="I13" s="56">
        <f t="shared" si="3"/>
        <v>0</v>
      </c>
      <c r="J13" s="56">
        <f t="shared" si="3"/>
        <v>0</v>
      </c>
      <c r="K13" s="56">
        <f t="shared" si="3"/>
        <v>0</v>
      </c>
      <c r="L13" s="56">
        <f t="shared" si="3"/>
        <v>-568159.44999999995</v>
      </c>
      <c r="M13" s="56">
        <f t="shared" si="3"/>
        <v>-568159.44999999995</v>
      </c>
      <c r="N13" s="56">
        <f>N14</f>
        <v>-427354.04</v>
      </c>
      <c r="O13" s="56">
        <f>O14</f>
        <v>-427354.04</v>
      </c>
      <c r="P13" s="56">
        <f>P14</f>
        <v>-427354.04</v>
      </c>
      <c r="Q13" s="56">
        <f>Q14</f>
        <v>-427354.04</v>
      </c>
      <c r="R13" s="56">
        <f>R14</f>
        <v>-568159.44999999995</v>
      </c>
      <c r="S13" s="56">
        <v>0</v>
      </c>
    </row>
    <row r="14" spans="1:19" s="21" customFormat="1" ht="20.25" customHeight="1">
      <c r="A14" s="203">
        <v>8020100020000510</v>
      </c>
      <c r="B14" s="204"/>
      <c r="C14" s="57" t="s">
        <v>95</v>
      </c>
      <c r="D14" s="58">
        <f>-'1. Доходы бюджета (1.12)'!D16</f>
        <v>-3170655.1799999997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6">
        <f>-'1. Доходы бюджета (1.12)'!E16</f>
        <v>-568159.44999999995</v>
      </c>
      <c r="M14" s="56">
        <f>-'1. Доходы бюджета (1.12)'!E16</f>
        <v>-568159.44999999995</v>
      </c>
      <c r="N14" s="56">
        <f>-427354.04</f>
        <v>-427354.04</v>
      </c>
      <c r="O14" s="56">
        <f>-427354.04</f>
        <v>-427354.04</v>
      </c>
      <c r="P14" s="56">
        <f>-427354.04</f>
        <v>-427354.04</v>
      </c>
      <c r="Q14" s="56">
        <f>-427354.04</f>
        <v>-427354.04</v>
      </c>
      <c r="R14" s="56">
        <f>-'1. Доходы бюджета (1.12)'!E16</f>
        <v>-568159.44999999995</v>
      </c>
      <c r="S14" s="58">
        <v>0</v>
      </c>
    </row>
    <row r="15" spans="1:19" s="20" customFormat="1" ht="36.75">
      <c r="A15" s="53" t="s">
        <v>96</v>
      </c>
      <c r="B15" s="54" t="s">
        <v>80</v>
      </c>
      <c r="C15" s="55" t="s">
        <v>97</v>
      </c>
      <c r="D15" s="56">
        <f>D16</f>
        <v>3189867.0999999996</v>
      </c>
      <c r="E15" s="56">
        <f t="shared" ref="E15:L15" si="4">E16</f>
        <v>0</v>
      </c>
      <c r="F15" s="56">
        <f t="shared" si="4"/>
        <v>0</v>
      </c>
      <c r="G15" s="56">
        <f t="shared" si="4"/>
        <v>0</v>
      </c>
      <c r="H15" s="56">
        <f t="shared" si="4"/>
        <v>0</v>
      </c>
      <c r="I15" s="56">
        <f t="shared" si="4"/>
        <v>0</v>
      </c>
      <c r="J15" s="56">
        <f t="shared" si="4"/>
        <v>0</v>
      </c>
      <c r="K15" s="56">
        <f t="shared" si="4"/>
        <v>0</v>
      </c>
      <c r="L15" s="56">
        <f t="shared" si="4"/>
        <v>554421.66999999993</v>
      </c>
      <c r="M15" s="56">
        <f t="shared" ref="M15:R15" si="5">M16</f>
        <v>554421.66999999993</v>
      </c>
      <c r="N15" s="56">
        <f t="shared" si="5"/>
        <v>0</v>
      </c>
      <c r="O15" s="56">
        <f t="shared" si="5"/>
        <v>0</v>
      </c>
      <c r="P15" s="56">
        <f t="shared" si="5"/>
        <v>0</v>
      </c>
      <c r="Q15" s="56">
        <f t="shared" si="5"/>
        <v>0</v>
      </c>
      <c r="R15" s="56">
        <f t="shared" si="5"/>
        <v>554421.66999999993</v>
      </c>
      <c r="S15" s="56">
        <v>0</v>
      </c>
    </row>
    <row r="16" spans="1:19" s="21" customFormat="1" ht="20.25" customHeight="1">
      <c r="A16" s="203">
        <v>4.0802010002E+17</v>
      </c>
      <c r="B16" s="204"/>
      <c r="C16" s="57" t="s">
        <v>98</v>
      </c>
      <c r="D16" s="58">
        <f>'2. Расходы бюджета (1.12)'!D7</f>
        <v>3189867.0999999996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f>'2. Расходы бюджета (1.12)'!F7</f>
        <v>554421.66999999993</v>
      </c>
      <c r="M16" s="58">
        <f>'2. Расходы бюджета (1.12)'!F7</f>
        <v>554421.66999999993</v>
      </c>
      <c r="N16" s="58">
        <v>0</v>
      </c>
      <c r="O16" s="58">
        <v>0</v>
      </c>
      <c r="P16" s="58">
        <v>0</v>
      </c>
      <c r="Q16" s="58">
        <v>0</v>
      </c>
      <c r="R16" s="58">
        <f>'2. Расходы бюджета (1.12)'!F7</f>
        <v>554421.66999999993</v>
      </c>
      <c r="S16" s="58">
        <v>0</v>
      </c>
    </row>
    <row r="17" spans="1:19" s="20" customFormat="1" ht="9" customHeight="1">
      <c r="C17" s="29"/>
      <c r="D17" s="29"/>
      <c r="E17" s="29">
        <v>19816.2</v>
      </c>
      <c r="F17" s="29"/>
      <c r="G17" s="29"/>
      <c r="H17" s="29"/>
      <c r="I17" s="29"/>
      <c r="J17" s="29"/>
      <c r="K17" s="29"/>
      <c r="L17" s="30"/>
      <c r="M17" s="30"/>
      <c r="N17" s="30"/>
      <c r="O17" s="30"/>
      <c r="P17" s="30"/>
      <c r="Q17" s="30"/>
      <c r="R17" s="30"/>
      <c r="S17" s="29"/>
    </row>
    <row r="18" spans="1:19" s="20" customFormat="1" ht="9" customHeight="1"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30"/>
      <c r="N18" s="30"/>
      <c r="O18" s="30"/>
      <c r="P18" s="30"/>
      <c r="Q18" s="30"/>
      <c r="R18" s="30"/>
      <c r="S18" s="29"/>
    </row>
    <row r="19" spans="1:19" s="20" customFormat="1" ht="9" customHeight="1">
      <c r="C19" s="29"/>
      <c r="D19" s="29"/>
      <c r="E19" s="29">
        <v>734.4</v>
      </c>
      <c r="F19" s="29"/>
      <c r="G19" s="29"/>
      <c r="H19" s="29"/>
      <c r="I19" s="29"/>
      <c r="J19" s="29"/>
      <c r="K19" s="29"/>
      <c r="L19" s="30"/>
      <c r="M19" s="30"/>
      <c r="N19" s="30"/>
      <c r="O19" s="30"/>
      <c r="P19" s="30"/>
      <c r="Q19" s="30"/>
      <c r="R19" s="30"/>
      <c r="S19" s="29"/>
    </row>
    <row r="20" spans="1:19" s="20" customFormat="1" ht="9" customHeight="1"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30"/>
      <c r="N20" s="30"/>
      <c r="O20" s="30"/>
      <c r="P20" s="30"/>
      <c r="Q20" s="30"/>
      <c r="R20" s="30"/>
      <c r="S20" s="29"/>
    </row>
    <row r="21" spans="1:19" s="20" customFormat="1" ht="9" customHeight="1">
      <c r="C21" s="29"/>
      <c r="D21" s="29"/>
      <c r="E21" s="29"/>
      <c r="F21" s="29"/>
      <c r="G21" s="29"/>
      <c r="H21" s="29"/>
      <c r="I21" s="29"/>
      <c r="J21" s="29"/>
      <c r="K21" s="29"/>
    </row>
    <row r="22" spans="1:19" ht="51" customHeight="1">
      <c r="A22" s="188" t="s">
        <v>392</v>
      </c>
      <c r="B22" s="188"/>
      <c r="C22" s="188"/>
      <c r="D22" s="188"/>
      <c r="E22" s="188"/>
      <c r="F22" s="188"/>
      <c r="G22" s="188"/>
      <c r="H22" s="188"/>
      <c r="I22" s="188"/>
      <c r="J22" s="83"/>
      <c r="K22" s="22"/>
      <c r="L22" s="24"/>
      <c r="M22" s="24"/>
      <c r="N22" s="24"/>
      <c r="O22" s="24"/>
      <c r="P22" s="24"/>
      <c r="Q22" s="24"/>
      <c r="R22" s="24"/>
    </row>
    <row r="23" spans="1:19">
      <c r="E23" s="24">
        <v>12.86</v>
      </c>
      <c r="L23" s="24"/>
      <c r="M23" s="24"/>
      <c r="N23" s="24"/>
      <c r="O23" s="24"/>
      <c r="P23" s="24"/>
      <c r="Q23" s="24"/>
      <c r="R23" s="24"/>
    </row>
    <row r="24" spans="1:19">
      <c r="L24" s="24"/>
      <c r="M24" s="24"/>
      <c r="N24" s="24"/>
      <c r="O24" s="24"/>
      <c r="P24" s="24"/>
      <c r="Q24" s="24"/>
      <c r="R24" s="24"/>
    </row>
    <row r="25" spans="1:19">
      <c r="L25" s="24"/>
      <c r="M25" s="24"/>
      <c r="N25" s="24"/>
      <c r="O25" s="24"/>
      <c r="P25" s="24"/>
      <c r="Q25" s="24"/>
      <c r="R25" s="24"/>
    </row>
    <row r="26" spans="1:19">
      <c r="E26" s="24">
        <v>-132.69</v>
      </c>
      <c r="L26" s="24"/>
      <c r="M26" s="24"/>
      <c r="N26" s="24"/>
      <c r="O26" s="24"/>
      <c r="P26" s="24"/>
      <c r="Q26" s="24"/>
      <c r="R26" s="24"/>
    </row>
    <row r="27" spans="1:19">
      <c r="L27" s="24"/>
      <c r="M27" s="24"/>
      <c r="N27" s="24"/>
      <c r="O27" s="24"/>
      <c r="P27" s="24"/>
      <c r="Q27" s="24"/>
      <c r="R27" s="24"/>
    </row>
    <row r="28" spans="1:19">
      <c r="L28" s="24"/>
      <c r="M28" s="24"/>
      <c r="N28" s="24"/>
      <c r="O28" s="24"/>
      <c r="P28" s="24"/>
      <c r="Q28" s="24"/>
      <c r="R28" s="24"/>
    </row>
    <row r="29" spans="1:19">
      <c r="E29" s="24">
        <v>14231.2</v>
      </c>
    </row>
    <row r="30" spans="1:19">
      <c r="E30" s="24">
        <v>187400</v>
      </c>
    </row>
    <row r="31" spans="1:19">
      <c r="E31" s="24">
        <v>360000</v>
      </c>
    </row>
    <row r="32" spans="1:19">
      <c r="E32" s="24">
        <v>80500</v>
      </c>
    </row>
    <row r="37" spans="5:5">
      <c r="E37" s="24" t="s">
        <v>99</v>
      </c>
    </row>
  </sheetData>
  <mergeCells count="11">
    <mergeCell ref="G22:I22"/>
    <mergeCell ref="A14:B14"/>
    <mergeCell ref="A16:B16"/>
    <mergeCell ref="A22:C22"/>
    <mergeCell ref="D22:F22"/>
    <mergeCell ref="A2:S2"/>
    <mergeCell ref="A6:A7"/>
    <mergeCell ref="B6:B7"/>
    <mergeCell ref="C6:C7"/>
    <mergeCell ref="D6:K6"/>
    <mergeCell ref="L6:S6"/>
  </mergeCells>
  <phoneticPr fontId="0" type="noConversion"/>
  <printOptions horizontalCentered="1"/>
  <pageMargins left="0.59055118110236227" right="0.39370078740157483" top="0.78740157480314965" bottom="0.59055118110236227" header="0.39370078740157483" footer="0.51181102362204722"/>
  <pageSetup paperSize="9" scale="75" fitToHeight="1000" orientation="landscape" horizontalDpi="300" verticalDpi="300" r:id="rId1"/>
  <headerFooter alignWithMargins="0">
    <oddHeader>&amp;L&amp;8&amp;C&amp;8&amp;R&amp;8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N0rJaXo</vt:lpstr>
      <vt:lpstr>1. Доходы бюджета (1.12)</vt:lpstr>
      <vt:lpstr>2. Расходы бюджета (1.12)</vt:lpstr>
      <vt:lpstr>3. Источники финансирования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mitronin</dc:creator>
  <cp:lastModifiedBy>User</cp:lastModifiedBy>
  <cp:lastPrinted>2018-04-05T13:21:43Z</cp:lastPrinted>
  <dcterms:created xsi:type="dcterms:W3CDTF">2002-10-08T15:02:13Z</dcterms:created>
  <dcterms:modified xsi:type="dcterms:W3CDTF">2018-08-27T14:14:13Z</dcterms:modified>
</cp:coreProperties>
</file>