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0" yWindow="0" windowWidth="21570" windowHeight="7560" firstSheet="1" activeTab="2"/>
  </bookViews>
  <sheets>
    <sheet name="Service" sheetId="1" state="hidden" r:id="rId1"/>
    <sheet name="3. Источники финансирования (1)" sheetId="2" r:id="rId2"/>
    <sheet name="2. Расходы бюджета (1)" sheetId="3" r:id="rId3"/>
    <sheet name="1. Доходы бюджета (1)" sheetId="4" r:id="rId4"/>
    <sheet name="Лист1" sheetId="5" r:id="rId5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calcId="152511"/>
</workbook>
</file>

<file path=xl/calcChain.xml><?xml version="1.0" encoding="utf-8"?>
<calcChain xmlns="http://schemas.openxmlformats.org/spreadsheetml/2006/main">
  <c r="F55" i="3" l="1"/>
  <c r="F110" i="3"/>
  <c r="I110" i="3"/>
  <c r="F212" i="3"/>
  <c r="I212" i="3"/>
  <c r="I211" i="3" s="1"/>
  <c r="I210" i="3" s="1"/>
  <c r="F177" i="3"/>
  <c r="K177" i="3"/>
  <c r="F109" i="3"/>
  <c r="K109" i="3"/>
  <c r="F93" i="3"/>
  <c r="I93" i="3"/>
  <c r="F22" i="3"/>
  <c r="F11" i="3"/>
  <c r="F9" i="3"/>
  <c r="F8" i="3"/>
  <c r="E53" i="4"/>
  <c r="E51" i="4"/>
  <c r="I51" i="4"/>
  <c r="E44" i="4"/>
  <c r="E21" i="4"/>
  <c r="H21" i="4" s="1"/>
  <c r="H18" i="4" s="1"/>
  <c r="E104" i="4"/>
  <c r="I104" i="4"/>
  <c r="E106" i="4"/>
  <c r="I106" i="4"/>
  <c r="E132" i="4"/>
  <c r="E133" i="4"/>
  <c r="F169" i="3"/>
  <c r="I169" i="3"/>
  <c r="I168" i="3" s="1"/>
  <c r="I94" i="3"/>
  <c r="I95" i="3"/>
  <c r="I96" i="3"/>
  <c r="G89" i="3"/>
  <c r="F80" i="3"/>
  <c r="K80" i="3" s="1"/>
  <c r="E22" i="4"/>
  <c r="I22" i="4" s="1"/>
  <c r="H44" i="4"/>
  <c r="H51" i="4"/>
  <c r="E100" i="4"/>
  <c r="I100" i="4" s="1"/>
  <c r="F18" i="4"/>
  <c r="F17" i="4" s="1"/>
  <c r="G18" i="4"/>
  <c r="D18" i="4"/>
  <c r="E23" i="4"/>
  <c r="E122" i="4"/>
  <c r="I122" i="4" s="1"/>
  <c r="K170" i="3"/>
  <c r="K171" i="3"/>
  <c r="G168" i="3"/>
  <c r="H168" i="3"/>
  <c r="G55" i="3"/>
  <c r="H55" i="3"/>
  <c r="L175" i="3"/>
  <c r="K178" i="3"/>
  <c r="K179" i="3"/>
  <c r="K180" i="3"/>
  <c r="K181" i="3"/>
  <c r="K182" i="3"/>
  <c r="K184" i="3"/>
  <c r="K186" i="3"/>
  <c r="K187" i="3"/>
  <c r="K188" i="3"/>
  <c r="K189" i="3"/>
  <c r="K191" i="3"/>
  <c r="K192" i="3"/>
  <c r="K195" i="3"/>
  <c r="K197" i="3"/>
  <c r="K198" i="3"/>
  <c r="K200" i="3"/>
  <c r="K201" i="3"/>
  <c r="K202" i="3"/>
  <c r="K204" i="3"/>
  <c r="K205" i="3"/>
  <c r="K206" i="3"/>
  <c r="K207" i="3"/>
  <c r="K209" i="3"/>
  <c r="E208" i="3"/>
  <c r="F208" i="3"/>
  <c r="G208" i="3"/>
  <c r="H208" i="3"/>
  <c r="I208" i="3"/>
  <c r="J208" i="3"/>
  <c r="D208" i="3"/>
  <c r="K208" i="3" s="1"/>
  <c r="D176" i="3"/>
  <c r="D212" i="3"/>
  <c r="F56" i="3"/>
  <c r="G56" i="3"/>
  <c r="H56" i="3"/>
  <c r="J56" i="3"/>
  <c r="K174" i="3"/>
  <c r="K167" i="3"/>
  <c r="K166" i="3" s="1"/>
  <c r="E166" i="3"/>
  <c r="F166" i="3"/>
  <c r="G166" i="3"/>
  <c r="H166" i="3"/>
  <c r="I166" i="3"/>
  <c r="J166" i="3"/>
  <c r="D166" i="3"/>
  <c r="K94" i="3"/>
  <c r="K95" i="3"/>
  <c r="D93" i="3"/>
  <c r="E93" i="3"/>
  <c r="E94" i="3"/>
  <c r="E95" i="3"/>
  <c r="K93" i="3"/>
  <c r="D89" i="3"/>
  <c r="D32" i="3"/>
  <c r="D54" i="3"/>
  <c r="K54" i="3" s="1"/>
  <c r="E80" i="3"/>
  <c r="E79" i="3"/>
  <c r="G79" i="3"/>
  <c r="H79" i="3"/>
  <c r="J79" i="3"/>
  <c r="D79" i="3"/>
  <c r="D132" i="4"/>
  <c r="D44" i="4"/>
  <c r="I44" i="4" s="1"/>
  <c r="D53" i="4"/>
  <c r="K82" i="3"/>
  <c r="I82" i="3"/>
  <c r="G82" i="3"/>
  <c r="E82" i="3"/>
  <c r="F81" i="3"/>
  <c r="G81" i="3" s="1"/>
  <c r="H81" i="3"/>
  <c r="D81" i="3"/>
  <c r="D7" i="3"/>
  <c r="K96" i="3"/>
  <c r="D38" i="4"/>
  <c r="I38" i="4" s="1"/>
  <c r="I37" i="4" s="1"/>
  <c r="K35" i="3"/>
  <c r="K37" i="3"/>
  <c r="D164" i="3"/>
  <c r="E190" i="3"/>
  <c r="D190" i="3"/>
  <c r="D211" i="3"/>
  <c r="D210" i="3" s="1"/>
  <c r="I204" i="3"/>
  <c r="F168" i="3"/>
  <c r="I107" i="3"/>
  <c r="K90" i="3"/>
  <c r="K92" i="3"/>
  <c r="K97" i="3"/>
  <c r="K98" i="3"/>
  <c r="K99" i="3"/>
  <c r="K100" i="3"/>
  <c r="K101" i="3"/>
  <c r="K102" i="3"/>
  <c r="K103" i="3"/>
  <c r="K105" i="3"/>
  <c r="I98" i="3"/>
  <c r="I99" i="3"/>
  <c r="I100" i="3"/>
  <c r="I101" i="3"/>
  <c r="I102" i="3"/>
  <c r="I103" i="3"/>
  <c r="I105" i="3"/>
  <c r="I106" i="3"/>
  <c r="I191" i="3"/>
  <c r="I205" i="3"/>
  <c r="G203" i="3"/>
  <c r="H203" i="3"/>
  <c r="F185" i="3"/>
  <c r="D168" i="3"/>
  <c r="J168" i="3"/>
  <c r="I186" i="3"/>
  <c r="I185" i="3" s="1"/>
  <c r="F37" i="4"/>
  <c r="G37" i="4"/>
  <c r="G17" i="4" s="1"/>
  <c r="G16" i="4" s="1"/>
  <c r="E38" i="4"/>
  <c r="H38" i="4"/>
  <c r="H37" i="4" s="1"/>
  <c r="I29" i="3"/>
  <c r="I31" i="3" s="1"/>
  <c r="K32" i="3"/>
  <c r="K34" i="3" s="1"/>
  <c r="G211" i="3"/>
  <c r="H211" i="3"/>
  <c r="J211" i="3"/>
  <c r="J203" i="3"/>
  <c r="F196" i="3"/>
  <c r="G196" i="3"/>
  <c r="H196" i="3"/>
  <c r="J196" i="3"/>
  <c r="J193" i="3" s="1"/>
  <c r="J187" i="3" s="1"/>
  <c r="J186" i="3" s="1"/>
  <c r="J185" i="3" s="1"/>
  <c r="J175" i="3" s="1"/>
  <c r="J172" i="3" s="1"/>
  <c r="D196" i="3"/>
  <c r="K196" i="3"/>
  <c r="F190" i="3"/>
  <c r="G190" i="3"/>
  <c r="H190" i="3"/>
  <c r="J190" i="3"/>
  <c r="G106" i="3"/>
  <c r="H106" i="3"/>
  <c r="H89" i="3" s="1"/>
  <c r="J106" i="3"/>
  <c r="J89" i="3"/>
  <c r="D107" i="4"/>
  <c r="E54" i="3"/>
  <c r="E55" i="3" s="1"/>
  <c r="E87" i="3"/>
  <c r="F164" i="3"/>
  <c r="G164" i="3"/>
  <c r="H164" i="3"/>
  <c r="I164" i="3"/>
  <c r="J164" i="3"/>
  <c r="E199" i="3"/>
  <c r="D93" i="4"/>
  <c r="I93" i="4" s="1"/>
  <c r="I96" i="4"/>
  <c r="G108" i="3"/>
  <c r="H108" i="3"/>
  <c r="J108" i="3"/>
  <c r="J6" i="3" s="1"/>
  <c r="D108" i="3"/>
  <c r="H94" i="4"/>
  <c r="H93" i="4" s="1"/>
  <c r="K57" i="3"/>
  <c r="K56" i="3" s="1"/>
  <c r="I95" i="4"/>
  <c r="H95" i="4"/>
  <c r="I35" i="3"/>
  <c r="I37" i="3"/>
  <c r="F199" i="3"/>
  <c r="I199" i="3"/>
  <c r="G199" i="3"/>
  <c r="H199" i="3"/>
  <c r="J199" i="3"/>
  <c r="I97" i="4"/>
  <c r="H96" i="4"/>
  <c r="H97" i="4"/>
  <c r="I102" i="4"/>
  <c r="H102" i="4"/>
  <c r="E101" i="4"/>
  <c r="G7" i="3"/>
  <c r="H7" i="3"/>
  <c r="K70" i="3"/>
  <c r="H40" i="4"/>
  <c r="I23" i="4"/>
  <c r="I24" i="4"/>
  <c r="I25" i="4"/>
  <c r="I26" i="4"/>
  <c r="I29" i="4"/>
  <c r="I30" i="4"/>
  <c r="I31" i="4"/>
  <c r="I32" i="4"/>
  <c r="I35" i="4"/>
  <c r="I36" i="4"/>
  <c r="I39" i="4"/>
  <c r="I40" i="4"/>
  <c r="H23" i="4"/>
  <c r="H24" i="4"/>
  <c r="H25" i="4"/>
  <c r="H26" i="4"/>
  <c r="H29" i="4"/>
  <c r="H30" i="4"/>
  <c r="H31" i="4"/>
  <c r="H32" i="4"/>
  <c r="H33" i="4"/>
  <c r="H34" i="4"/>
  <c r="H35" i="4"/>
  <c r="H36" i="4"/>
  <c r="H39" i="4"/>
  <c r="I182" i="3"/>
  <c r="J55" i="3"/>
  <c r="I45" i="4"/>
  <c r="I48" i="4"/>
  <c r="I49" i="4"/>
  <c r="H48" i="4"/>
  <c r="D47" i="4"/>
  <c r="D46" i="4" s="1"/>
  <c r="H49" i="4"/>
  <c r="D54" i="4"/>
  <c r="I54" i="4" s="1"/>
  <c r="E54" i="4"/>
  <c r="F54" i="4"/>
  <c r="G54" i="4"/>
  <c r="H55" i="4"/>
  <c r="H54" i="4" s="1"/>
  <c r="I55" i="4"/>
  <c r="H56" i="4"/>
  <c r="I56" i="4"/>
  <c r="H57" i="4"/>
  <c r="I57" i="4"/>
  <c r="E58" i="4"/>
  <c r="H58" i="4" s="1"/>
  <c r="I58" i="4"/>
  <c r="I59" i="4"/>
  <c r="I60" i="4"/>
  <c r="D61" i="4"/>
  <c r="E61" i="4"/>
  <c r="F61" i="4"/>
  <c r="G61" i="4"/>
  <c r="H62" i="4"/>
  <c r="I62" i="4"/>
  <c r="D64" i="4"/>
  <c r="I64" i="4" s="1"/>
  <c r="E64" i="4"/>
  <c r="F64" i="4"/>
  <c r="G64" i="4"/>
  <c r="G176" i="3"/>
  <c r="H176" i="3"/>
  <c r="J176" i="3"/>
  <c r="E178" i="3"/>
  <c r="E179" i="3"/>
  <c r="E180" i="3"/>
  <c r="E181" i="3"/>
  <c r="E195" i="3"/>
  <c r="E194" i="3" s="1"/>
  <c r="F194" i="3"/>
  <c r="K194" i="3" s="1"/>
  <c r="G194" i="3"/>
  <c r="H194" i="3"/>
  <c r="I194" i="3"/>
  <c r="J194" i="3"/>
  <c r="D194" i="3"/>
  <c r="I197" i="3"/>
  <c r="I192" i="3"/>
  <c r="I184" i="3"/>
  <c r="I183" i="3" s="1"/>
  <c r="G183" i="3"/>
  <c r="H183" i="3"/>
  <c r="J183" i="3"/>
  <c r="F183" i="3"/>
  <c r="D183" i="3"/>
  <c r="E184" i="3"/>
  <c r="E183" i="3"/>
  <c r="E172" i="3"/>
  <c r="I174" i="3"/>
  <c r="I173" i="3"/>
  <c r="E173" i="3"/>
  <c r="E150" i="3"/>
  <c r="F104" i="3"/>
  <c r="I104" i="3"/>
  <c r="D104" i="3"/>
  <c r="E105" i="3"/>
  <c r="E104" i="3" s="1"/>
  <c r="E212" i="3"/>
  <c r="E211" i="3" s="1"/>
  <c r="E210" i="3" s="1"/>
  <c r="I126" i="4"/>
  <c r="I128" i="4"/>
  <c r="I130" i="4"/>
  <c r="D31" i="3"/>
  <c r="E9" i="3"/>
  <c r="K9" i="3" s="1"/>
  <c r="D185" i="3"/>
  <c r="K185" i="3" s="1"/>
  <c r="K175" i="3" s="1"/>
  <c r="K152" i="3"/>
  <c r="D116" i="3"/>
  <c r="E116" i="3"/>
  <c r="F116" i="3"/>
  <c r="G116" i="3"/>
  <c r="H116" i="3"/>
  <c r="I116" i="3"/>
  <c r="J116" i="3"/>
  <c r="K116" i="3"/>
  <c r="E118" i="3"/>
  <c r="I118" i="3"/>
  <c r="K118" i="3"/>
  <c r="I119" i="3"/>
  <c r="K119" i="3"/>
  <c r="D121" i="3"/>
  <c r="E121" i="3"/>
  <c r="F121" i="3"/>
  <c r="I121" i="3"/>
  <c r="J121" i="3"/>
  <c r="K121" i="3"/>
  <c r="D122" i="3"/>
  <c r="F122" i="3"/>
  <c r="J122" i="3" s="1"/>
  <c r="I123" i="3"/>
  <c r="K123" i="3"/>
  <c r="E125" i="3"/>
  <c r="E122" i="3" s="1"/>
  <c r="I125" i="3"/>
  <c r="K125" i="3"/>
  <c r="E126" i="3"/>
  <c r="I126" i="3"/>
  <c r="K126" i="3"/>
  <c r="D128" i="3"/>
  <c r="E128" i="3"/>
  <c r="F128" i="3"/>
  <c r="G128" i="3"/>
  <c r="H128" i="3"/>
  <c r="J128" i="3"/>
  <c r="I129" i="3"/>
  <c r="I128" i="3" s="1"/>
  <c r="K129" i="3"/>
  <c r="K128" i="3" s="1"/>
  <c r="E196" i="3"/>
  <c r="E193" i="3" s="1"/>
  <c r="I99" i="4"/>
  <c r="H126" i="4"/>
  <c r="H128" i="4"/>
  <c r="H130" i="4"/>
  <c r="I187" i="3"/>
  <c r="I150" i="3"/>
  <c r="F144" i="3"/>
  <c r="G144" i="3"/>
  <c r="H144" i="3"/>
  <c r="J144" i="3"/>
  <c r="L144" i="3"/>
  <c r="I151" i="3"/>
  <c r="I144" i="3" s="1"/>
  <c r="K151" i="3"/>
  <c r="F173" i="3"/>
  <c r="G173" i="3"/>
  <c r="H173" i="3"/>
  <c r="J173" i="3"/>
  <c r="D173" i="3"/>
  <c r="F133" i="4"/>
  <c r="G133" i="4"/>
  <c r="E115" i="3"/>
  <c r="K115" i="3"/>
  <c r="E113" i="3"/>
  <c r="E177" i="3"/>
  <c r="E176" i="3" s="1"/>
  <c r="E175" i="3" s="1"/>
  <c r="K71" i="3"/>
  <c r="I71" i="3"/>
  <c r="E111" i="3"/>
  <c r="E112" i="3"/>
  <c r="D56" i="3"/>
  <c r="E71" i="3"/>
  <c r="F50" i="4"/>
  <c r="G50" i="4"/>
  <c r="D34" i="4"/>
  <c r="D33" i="4" s="1"/>
  <c r="I33" i="4" s="1"/>
  <c r="I65" i="4"/>
  <c r="I66" i="4"/>
  <c r="I67" i="4"/>
  <c r="I68" i="4"/>
  <c r="I69" i="4"/>
  <c r="I70" i="4"/>
  <c r="I72" i="4"/>
  <c r="I178" i="3"/>
  <c r="I179" i="3"/>
  <c r="I180" i="3"/>
  <c r="I181" i="3"/>
  <c r="E40" i="3"/>
  <c r="E41" i="3"/>
  <c r="E42" i="3"/>
  <c r="E43" i="3"/>
  <c r="E44" i="3"/>
  <c r="E47" i="3"/>
  <c r="E48" i="3"/>
  <c r="E49" i="3"/>
  <c r="E50" i="3"/>
  <c r="E51" i="3"/>
  <c r="E52" i="3"/>
  <c r="E71" i="4"/>
  <c r="I71" i="4" s="1"/>
  <c r="D71" i="4"/>
  <c r="E73" i="4"/>
  <c r="K111" i="3"/>
  <c r="K112" i="3"/>
  <c r="I111" i="3"/>
  <c r="I112" i="3"/>
  <c r="I113" i="3"/>
  <c r="G10" i="3"/>
  <c r="G74" i="3" s="1"/>
  <c r="H10" i="3"/>
  <c r="H74" i="3" s="1"/>
  <c r="J10" i="3"/>
  <c r="J74" i="3" s="1"/>
  <c r="K44" i="3"/>
  <c r="K47" i="3"/>
  <c r="K48" i="3"/>
  <c r="K49" i="3"/>
  <c r="K50" i="3"/>
  <c r="K51" i="3"/>
  <c r="K52" i="3"/>
  <c r="I44" i="3"/>
  <c r="I47" i="3"/>
  <c r="I48" i="3"/>
  <c r="I49" i="3"/>
  <c r="I50" i="3"/>
  <c r="I51" i="3"/>
  <c r="I52" i="3"/>
  <c r="E22" i="3"/>
  <c r="K22" i="3" s="1"/>
  <c r="I124" i="4"/>
  <c r="I92" i="4"/>
  <c r="K85" i="3"/>
  <c r="K146" i="3"/>
  <c r="K156" i="3"/>
  <c r="K155" i="3"/>
  <c r="K160" i="3"/>
  <c r="K161" i="3"/>
  <c r="K162" i="3"/>
  <c r="K163" i="3"/>
  <c r="F136" i="3"/>
  <c r="F135" i="3"/>
  <c r="I135" i="3" s="1"/>
  <c r="G136" i="3"/>
  <c r="H136" i="3"/>
  <c r="D136" i="3"/>
  <c r="D135" i="3" s="1"/>
  <c r="K135" i="3"/>
  <c r="E136" i="3"/>
  <c r="E135" i="3"/>
  <c r="I76" i="4"/>
  <c r="I78" i="4"/>
  <c r="I79" i="4"/>
  <c r="I80" i="4"/>
  <c r="I81" i="4"/>
  <c r="I83" i="4"/>
  <c r="I84" i="4"/>
  <c r="I85" i="4"/>
  <c r="I88" i="4"/>
  <c r="I89" i="4"/>
  <c r="I90" i="4"/>
  <c r="E91" i="4"/>
  <c r="F91" i="4"/>
  <c r="G91" i="4"/>
  <c r="H91" i="4"/>
  <c r="D91" i="4"/>
  <c r="I91" i="4" s="1"/>
  <c r="E25" i="3"/>
  <c r="K25" i="3"/>
  <c r="K55" i="3" s="1"/>
  <c r="K43" i="3"/>
  <c r="I110" i="4"/>
  <c r="I111" i="4"/>
  <c r="I112" i="4"/>
  <c r="I113" i="4"/>
  <c r="I115" i="4"/>
  <c r="I116" i="4"/>
  <c r="I117" i="4"/>
  <c r="I121" i="4"/>
  <c r="J85" i="3"/>
  <c r="H85" i="3"/>
  <c r="G85" i="3"/>
  <c r="F85" i="3"/>
  <c r="I85" i="3"/>
  <c r="E85" i="3"/>
  <c r="J136" i="3"/>
  <c r="J135" i="3" s="1"/>
  <c r="I136" i="3"/>
  <c r="D85" i="3"/>
  <c r="H117" i="4"/>
  <c r="E118" i="4"/>
  <c r="H118" i="4"/>
  <c r="D118" i="4"/>
  <c r="E11" i="3"/>
  <c r="E10" i="3" s="1"/>
  <c r="E74" i="3" s="1"/>
  <c r="F83" i="3"/>
  <c r="D87" i="4"/>
  <c r="D86" i="4" s="1"/>
  <c r="H70" i="4"/>
  <c r="H88" i="4"/>
  <c r="H87" i="4"/>
  <c r="H86" i="4" s="1"/>
  <c r="G86" i="4"/>
  <c r="F86" i="4"/>
  <c r="E87" i="4"/>
  <c r="E86" i="4" s="1"/>
  <c r="J87" i="3"/>
  <c r="H87" i="3"/>
  <c r="G87" i="3"/>
  <c r="F87" i="3"/>
  <c r="J83" i="3"/>
  <c r="H83" i="3"/>
  <c r="G83" i="3"/>
  <c r="K88" i="3"/>
  <c r="K87" i="3" s="1"/>
  <c r="I88" i="3"/>
  <c r="I87" i="3" s="1"/>
  <c r="K84" i="3"/>
  <c r="K83" i="3" s="1"/>
  <c r="I84" i="3"/>
  <c r="I83" i="3" s="1"/>
  <c r="I189" i="3"/>
  <c r="E189" i="3"/>
  <c r="D91" i="3"/>
  <c r="K91" i="3" s="1"/>
  <c r="D87" i="3"/>
  <c r="D83" i="3"/>
  <c r="E84" i="3"/>
  <c r="E83" i="3" s="1"/>
  <c r="D73" i="4"/>
  <c r="E92" i="3"/>
  <c r="E91" i="3"/>
  <c r="H69" i="4"/>
  <c r="H65" i="4"/>
  <c r="H64" i="4" s="1"/>
  <c r="H85" i="4"/>
  <c r="H66" i="4"/>
  <c r="E75" i="4"/>
  <c r="D75" i="4"/>
  <c r="K23" i="3"/>
  <c r="K27" i="3"/>
  <c r="I163" i="3"/>
  <c r="I92" i="3"/>
  <c r="I42" i="3"/>
  <c r="K42" i="3"/>
  <c r="H116" i="4"/>
  <c r="H115" i="4"/>
  <c r="G118" i="4"/>
  <c r="G103" i="4"/>
  <c r="F118" i="4"/>
  <c r="F103" i="4"/>
  <c r="I139" i="3"/>
  <c r="I138" i="3"/>
  <c r="I137" i="3"/>
  <c r="E21" i="3"/>
  <c r="K21" i="3" s="1"/>
  <c r="I21" i="3"/>
  <c r="K139" i="3"/>
  <c r="K138" i="3"/>
  <c r="K137" i="3"/>
  <c r="E139" i="3"/>
  <c r="E138" i="3"/>
  <c r="E137" i="3"/>
  <c r="E103" i="3"/>
  <c r="E78" i="3"/>
  <c r="E77" i="3" s="1"/>
  <c r="E90" i="3"/>
  <c r="I115" i="3"/>
  <c r="I90" i="3"/>
  <c r="I38" i="3"/>
  <c r="G129" i="4"/>
  <c r="F129" i="4"/>
  <c r="E129" i="4"/>
  <c r="D129" i="4"/>
  <c r="G131" i="4"/>
  <c r="F131" i="4"/>
  <c r="E131" i="4"/>
  <c r="G213" i="3"/>
  <c r="H213" i="3"/>
  <c r="J213" i="3"/>
  <c r="D213" i="3"/>
  <c r="E214" i="3"/>
  <c r="I214" i="3"/>
  <c r="K214" i="3"/>
  <c r="E215" i="3"/>
  <c r="I215" i="3"/>
  <c r="K215" i="3"/>
  <c r="E216" i="3"/>
  <c r="I216" i="3"/>
  <c r="K216" i="3"/>
  <c r="E217" i="3"/>
  <c r="F213" i="3"/>
  <c r="I217" i="3"/>
  <c r="K217" i="3"/>
  <c r="E218" i="3"/>
  <c r="I218" i="3"/>
  <c r="I213" i="3" s="1"/>
  <c r="K218" i="3"/>
  <c r="E219" i="3"/>
  <c r="I219" i="3"/>
  <c r="K219" i="3"/>
  <c r="D158" i="3"/>
  <c r="I97" i="3"/>
  <c r="E97" i="3"/>
  <c r="E89" i="3"/>
  <c r="F16" i="4"/>
  <c r="H19" i="4"/>
  <c r="I19" i="4"/>
  <c r="I20" i="4"/>
  <c r="H45" i="4"/>
  <c r="H52" i="4"/>
  <c r="I52" i="4"/>
  <c r="F73" i="4"/>
  <c r="F72" i="4" s="1"/>
  <c r="F71" i="4" s="1"/>
  <c r="G73" i="4"/>
  <c r="I74" i="4"/>
  <c r="H76" i="4"/>
  <c r="D77" i="4"/>
  <c r="E77" i="4"/>
  <c r="F77" i="4"/>
  <c r="G77" i="4"/>
  <c r="H78" i="4"/>
  <c r="H77" i="4" s="1"/>
  <c r="H81" i="4"/>
  <c r="D82" i="4"/>
  <c r="E82" i="4"/>
  <c r="I82" i="4" s="1"/>
  <c r="F82" i="4"/>
  <c r="G82" i="4"/>
  <c r="H83" i="4"/>
  <c r="H82" i="4"/>
  <c r="H84" i="4"/>
  <c r="D105" i="4"/>
  <c r="D109" i="4"/>
  <c r="H109" i="4"/>
  <c r="E108" i="4"/>
  <c r="H108" i="4"/>
  <c r="H110" i="4"/>
  <c r="H111" i="4"/>
  <c r="H112" i="4"/>
  <c r="H113" i="4"/>
  <c r="D123" i="4"/>
  <c r="H124" i="4"/>
  <c r="D125" i="4"/>
  <c r="E125" i="4"/>
  <c r="H125" i="4" s="1"/>
  <c r="D127" i="4"/>
  <c r="E127" i="4"/>
  <c r="H127" i="4" s="1"/>
  <c r="J7" i="3"/>
  <c r="E13" i="3"/>
  <c r="I13" i="3"/>
  <c r="K13" i="3"/>
  <c r="D14" i="3"/>
  <c r="D16" i="3"/>
  <c r="G16" i="3"/>
  <c r="H16" i="3"/>
  <c r="J16" i="3"/>
  <c r="E24" i="3"/>
  <c r="K24" i="3" s="1"/>
  <c r="I24" i="3"/>
  <c r="D26" i="3"/>
  <c r="D28" i="3"/>
  <c r="I26" i="3"/>
  <c r="I28" i="3"/>
  <c r="G28" i="3"/>
  <c r="H28" i="3"/>
  <c r="J28" i="3"/>
  <c r="G31" i="3"/>
  <c r="H31" i="3"/>
  <c r="J31" i="3"/>
  <c r="G34" i="3"/>
  <c r="H34" i="3"/>
  <c r="J34" i="3"/>
  <c r="G37" i="3"/>
  <c r="H37" i="3"/>
  <c r="J37" i="3"/>
  <c r="K38" i="3"/>
  <c r="D39" i="3"/>
  <c r="I39" i="3"/>
  <c r="I45" i="3"/>
  <c r="D46" i="3"/>
  <c r="I46" i="3"/>
  <c r="D53" i="3"/>
  <c r="K53" i="3"/>
  <c r="I53" i="3"/>
  <c r="I57" i="3"/>
  <c r="I62" i="3"/>
  <c r="K62" i="3"/>
  <c r="I63" i="3"/>
  <c r="K63" i="3"/>
  <c r="D64" i="3"/>
  <c r="G64" i="3"/>
  <c r="H64" i="3"/>
  <c r="J64" i="3"/>
  <c r="E65" i="3"/>
  <c r="I65" i="3"/>
  <c r="I64" i="3" s="1"/>
  <c r="K65" i="3"/>
  <c r="E66" i="3"/>
  <c r="E64" i="3" s="1"/>
  <c r="I66" i="3"/>
  <c r="K66" i="3"/>
  <c r="D75" i="3"/>
  <c r="F75" i="3"/>
  <c r="G75" i="3"/>
  <c r="H75" i="3"/>
  <c r="J75" i="3"/>
  <c r="E76" i="3"/>
  <c r="E75" i="3" s="1"/>
  <c r="I76" i="3"/>
  <c r="I75" i="3" s="1"/>
  <c r="K76" i="3"/>
  <c r="K75" i="3" s="1"/>
  <c r="D77" i="3"/>
  <c r="F77" i="3"/>
  <c r="G77" i="3"/>
  <c r="H77" i="3"/>
  <c r="J77" i="3"/>
  <c r="I78" i="3"/>
  <c r="I77" i="3"/>
  <c r="K78" i="3"/>
  <c r="K77" i="3"/>
  <c r="E109" i="3"/>
  <c r="E110" i="3"/>
  <c r="E108" i="3" s="1"/>
  <c r="E146" i="3"/>
  <c r="I146" i="3"/>
  <c r="E147" i="3"/>
  <c r="D148" i="3"/>
  <c r="E148" i="3" s="1"/>
  <c r="F148" i="3"/>
  <c r="G148" i="3"/>
  <c r="E149" i="3"/>
  <c r="E154" i="3" s="1"/>
  <c r="I152" i="3"/>
  <c r="F154" i="3"/>
  <c r="G154" i="3"/>
  <c r="D155" i="3"/>
  <c r="F155" i="3"/>
  <c r="F157" i="3" s="1"/>
  <c r="G155" i="3"/>
  <c r="H155" i="3"/>
  <c r="J155" i="3"/>
  <c r="E156" i="3"/>
  <c r="E155" i="3"/>
  <c r="I156" i="3"/>
  <c r="I155" i="3"/>
  <c r="G158" i="3"/>
  <c r="H158" i="3"/>
  <c r="J158" i="3"/>
  <c r="E160" i="3"/>
  <c r="E158" i="3" s="1"/>
  <c r="F158" i="3"/>
  <c r="I160" i="3"/>
  <c r="I161" i="3"/>
  <c r="E162" i="3"/>
  <c r="I162" i="3"/>
  <c r="H7" i="2"/>
  <c r="H8" i="2"/>
  <c r="H9" i="2"/>
  <c r="H10" i="2"/>
  <c r="H11" i="2"/>
  <c r="H12" i="2"/>
  <c r="H17" i="2"/>
  <c r="D45" i="3"/>
  <c r="K45" i="3"/>
  <c r="I14" i="3"/>
  <c r="I16" i="3"/>
  <c r="K136" i="3"/>
  <c r="E57" i="3"/>
  <c r="H74" i="4"/>
  <c r="D28" i="4"/>
  <c r="I28" i="4" s="1"/>
  <c r="E28" i="4"/>
  <c r="K113" i="3"/>
  <c r="I70" i="3"/>
  <c r="I56" i="3"/>
  <c r="D144" i="3"/>
  <c r="E185" i="3"/>
  <c r="D154" i="3"/>
  <c r="E152" i="3"/>
  <c r="E144" i="3" s="1"/>
  <c r="E32" i="3"/>
  <c r="E34" i="3" s="1"/>
  <c r="D34" i="3"/>
  <c r="E29" i="3"/>
  <c r="E31" i="3"/>
  <c r="E8" i="3"/>
  <c r="D98" i="4"/>
  <c r="E70" i="3"/>
  <c r="I61" i="4"/>
  <c r="H61" i="4"/>
  <c r="E114" i="4"/>
  <c r="D108" i="4"/>
  <c r="D114" i="4" s="1"/>
  <c r="I114" i="4" s="1"/>
  <c r="I109" i="4"/>
  <c r="I73" i="4"/>
  <c r="I77" i="4"/>
  <c r="D37" i="3"/>
  <c r="E35" i="3"/>
  <c r="I46" i="4"/>
  <c r="G72" i="4"/>
  <c r="G71" i="4"/>
  <c r="I118" i="4"/>
  <c r="H114" i="4"/>
  <c r="H73" i="4"/>
  <c r="I47" i="4"/>
  <c r="H46" i="4"/>
  <c r="H47" i="4"/>
  <c r="K29" i="3"/>
  <c r="K31" i="3"/>
  <c r="I101" i="4"/>
  <c r="H101" i="4"/>
  <c r="I198" i="3"/>
  <c r="I94" i="4"/>
  <c r="E93" i="4"/>
  <c r="I125" i="4"/>
  <c r="E169" i="3"/>
  <c r="E168" i="3"/>
  <c r="D199" i="3"/>
  <c r="I32" i="3"/>
  <c r="I34" i="3"/>
  <c r="E53" i="3"/>
  <c r="I188" i="3"/>
  <c r="H122" i="4"/>
  <c r="I54" i="3"/>
  <c r="F203" i="3"/>
  <c r="E203" i="3"/>
  <c r="D203" i="3"/>
  <c r="D193" i="3" s="1"/>
  <c r="K193" i="3" s="1"/>
  <c r="K169" i="3"/>
  <c r="K168" i="3"/>
  <c r="E164" i="3"/>
  <c r="K106" i="3"/>
  <c r="K107" i="3"/>
  <c r="I25" i="3"/>
  <c r="D37" i="4"/>
  <c r="K203" i="3"/>
  <c r="K199" i="3"/>
  <c r="I158" i="3"/>
  <c r="I196" i="3"/>
  <c r="I203" i="3"/>
  <c r="D175" i="3"/>
  <c r="K190" i="3"/>
  <c r="K144" i="3"/>
  <c r="K150" i="3" s="1"/>
  <c r="E56" i="3"/>
  <c r="K183" i="3"/>
  <c r="K81" i="3"/>
  <c r="K64" i="3"/>
  <c r="K158" i="3"/>
  <c r="K104" i="3"/>
  <c r="K165" i="3"/>
  <c r="K164" i="3"/>
  <c r="K173" i="3"/>
  <c r="E81" i="3"/>
  <c r="G193" i="3"/>
  <c r="G187" i="3"/>
  <c r="G186" i="3" s="1"/>
  <c r="G185" i="3"/>
  <c r="G175" i="3" s="1"/>
  <c r="G172" i="3" s="1"/>
  <c r="E45" i="3"/>
  <c r="I190" i="3"/>
  <c r="I122" i="3"/>
  <c r="E7" i="3"/>
  <c r="F193" i="3"/>
  <c r="H193" i="3"/>
  <c r="H187" i="3" s="1"/>
  <c r="H186" i="3"/>
  <c r="H185" i="3" s="1"/>
  <c r="H175" i="3"/>
  <c r="K122" i="3"/>
  <c r="E37" i="3"/>
  <c r="E14" i="3"/>
  <c r="E16" i="3"/>
  <c r="K14" i="3"/>
  <c r="K16" i="3"/>
  <c r="E26" i="3"/>
  <c r="I81" i="3"/>
  <c r="D133" i="4"/>
  <c r="I133" i="4" s="1"/>
  <c r="K26" i="3"/>
  <c r="E28" i="3"/>
  <c r="K28" i="3"/>
  <c r="D103" i="4"/>
  <c r="E37" i="4"/>
  <c r="H104" i="4"/>
  <c r="E123" i="4"/>
  <c r="I123" i="4" s="1"/>
  <c r="I108" i="4"/>
  <c r="F79" i="3"/>
  <c r="K79" i="3" s="1"/>
  <c r="I55" i="3"/>
  <c r="H22" i="4"/>
  <c r="E50" i="4"/>
  <c r="H53" i="4"/>
  <c r="H50" i="4" s="1"/>
  <c r="E43" i="4"/>
  <c r="K110" i="3"/>
  <c r="K108" i="3"/>
  <c r="F211" i="3"/>
  <c r="F210" i="3"/>
  <c r="K212" i="3"/>
  <c r="K211" i="3" s="1"/>
  <c r="F176" i="3"/>
  <c r="K176" i="3" s="1"/>
  <c r="I177" i="3"/>
  <c r="I176" i="3"/>
  <c r="I175" i="3" s="1"/>
  <c r="I172" i="3" s="1"/>
  <c r="I109" i="3"/>
  <c r="I108" i="3"/>
  <c r="F108" i="3"/>
  <c r="F89" i="3"/>
  <c r="I22" i="3"/>
  <c r="K11" i="3"/>
  <c r="K10" i="3" s="1"/>
  <c r="K74" i="3" s="1"/>
  <c r="I9" i="3"/>
  <c r="H43" i="4"/>
  <c r="E18" i="4"/>
  <c r="I21" i="4"/>
  <c r="I18" i="4"/>
  <c r="E105" i="4"/>
  <c r="H105" i="4" s="1"/>
  <c r="E107" i="4"/>
  <c r="H106" i="4"/>
  <c r="H133" i="4"/>
  <c r="H132" i="4"/>
  <c r="I132" i="4"/>
  <c r="F175" i="3"/>
  <c r="F172" i="3" s="1"/>
  <c r="H107" i="4"/>
  <c r="I107" i="4"/>
  <c r="E39" i="3" l="1"/>
  <c r="K39" i="3"/>
  <c r="K213" i="3"/>
  <c r="E98" i="4"/>
  <c r="H98" i="4" s="1"/>
  <c r="H17" i="4" s="1"/>
  <c r="H16" i="4" s="1"/>
  <c r="K172" i="3"/>
  <c r="H172" i="3"/>
  <c r="H6" i="3" s="1"/>
  <c r="E103" i="4"/>
  <c r="K7" i="3"/>
  <c r="H123" i="4"/>
  <c r="H103" i="4" s="1"/>
  <c r="I87" i="4"/>
  <c r="K8" i="3"/>
  <c r="E27" i="4"/>
  <c r="H27" i="4" s="1"/>
  <c r="H28" i="4"/>
  <c r="I105" i="4"/>
  <c r="I103" i="4" s="1"/>
  <c r="I131" i="4"/>
  <c r="H131" i="4"/>
  <c r="I129" i="4"/>
  <c r="H129" i="4"/>
  <c r="I75" i="4"/>
  <c r="I86" i="4"/>
  <c r="D172" i="3"/>
  <c r="K210" i="3"/>
  <c r="D50" i="4"/>
  <c r="I50" i="4" s="1"/>
  <c r="I53" i="4"/>
  <c r="I8" i="3"/>
  <c r="I7" i="3" s="1"/>
  <c r="F7" i="3"/>
  <c r="I193" i="3"/>
  <c r="D27" i="4"/>
  <c r="I27" i="4" s="1"/>
  <c r="H100" i="4"/>
  <c r="K46" i="3"/>
  <c r="E46" i="3"/>
  <c r="G6" i="3"/>
  <c r="K89" i="3"/>
  <c r="I127" i="4"/>
  <c r="I89" i="3"/>
  <c r="E213" i="3"/>
  <c r="E6" i="3" s="1"/>
  <c r="D55" i="3"/>
  <c r="D10" i="3" s="1"/>
  <c r="D74" i="3" s="1"/>
  <c r="D6" i="3" s="1"/>
  <c r="D19" i="2" s="1"/>
  <c r="F10" i="3"/>
  <c r="F74" i="3" s="1"/>
  <c r="I11" i="3"/>
  <c r="I10" i="3" s="1"/>
  <c r="I74" i="3" s="1"/>
  <c r="I80" i="3"/>
  <c r="I79" i="3" s="1"/>
  <c r="D43" i="4"/>
  <c r="I34" i="4"/>
  <c r="I6" i="3" l="1"/>
  <c r="I222" i="3" s="1"/>
  <c r="K6" i="3"/>
  <c r="D58" i="3"/>
  <c r="I43" i="4"/>
  <c r="D17" i="4"/>
  <c r="D16" i="4" s="1"/>
  <c r="I98" i="4"/>
  <c r="F6" i="3"/>
  <c r="E17" i="4"/>
  <c r="E16" i="4" s="1"/>
  <c r="E19" i="2" l="1"/>
  <c r="H19" i="2" s="1"/>
  <c r="E16" i="2"/>
  <c r="H16" i="2" s="1"/>
  <c r="D222" i="3"/>
  <c r="D18" i="2"/>
  <c r="D6" i="2" s="1"/>
  <c r="E18" i="2"/>
  <c r="H18" i="2" s="1"/>
  <c r="E15" i="2"/>
  <c r="H15" i="2" s="1"/>
  <c r="F222" i="3"/>
  <c r="E6" i="2" s="1"/>
  <c r="I17" i="4"/>
  <c r="I16" i="4" s="1"/>
  <c r="E13" i="2" l="1"/>
  <c r="H13" i="2" s="1"/>
  <c r="E14" i="2"/>
  <c r="H14" i="2" s="1"/>
  <c r="H6" i="2"/>
</calcChain>
</file>

<file path=xl/sharedStrings.xml><?xml version="1.0" encoding="utf-8"?>
<sst xmlns="http://schemas.openxmlformats.org/spreadsheetml/2006/main" count="773" uniqueCount="444">
  <si>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</si>
  <si>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</si>
  <si>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</si>
  <si>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</si>
  <si>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</si>
  <si>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</si>
  <si>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</si>
  <si>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</si>
  <si>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</si>
  <si>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</si>
  <si>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</si>
  <si>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</si>
  <si>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</si>
  <si>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</si>
  <si>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</si>
  <si>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</si>
  <si>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</si>
  <si>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</si>
  <si>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</si>
  <si>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</si>
  <si>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</si>
  <si>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</si>
  <si>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</si>
  <si>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</si>
  <si>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учтенные на лицевых счетах получателей*</t>
  </si>
  <si>
    <t>Источники финансирования дефицита - всего</t>
  </si>
  <si>
    <t>500</t>
  </si>
  <si>
    <t>00090000000000000000</t>
  </si>
  <si>
    <t>в том числе</t>
  </si>
  <si>
    <t>510</t>
  </si>
  <si>
    <t>00000000000000000000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</si>
  <si>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</si>
  <si>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</si>
  <si>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</si>
  <si>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</si>
  <si>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</si>
  <si>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</si>
  <si>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Изменения остатков средств</t>
  </si>
  <si>
    <t>700</t>
  </si>
  <si>
    <t>00008000000000000000</t>
  </si>
  <si>
    <t>Поступления денежных средств</t>
  </si>
  <si>
    <t>710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</si>
  <si>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</si>
  <si>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</si>
  <si>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</si>
  <si>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</si>
  <si>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орaганизующими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</si>
  <si>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</si>
  <si>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</si>
  <si>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</si>
  <si>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</si>
  <si>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</si>
  <si>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</si>
  <si>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</si>
  <si>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</si>
  <si>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</si>
  <si>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</si>
  <si>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</si>
  <si>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</si>
  <si>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</si>
  <si>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</si>
  <si>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</si>
  <si>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</si>
  <si>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</si>
  <si>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</si>
  <si>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</si>
  <si>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>Итого глава местной администрации: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</si>
  <si>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</si>
  <si>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</si>
  <si>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</si>
  <si>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 финансист:</t>
  </si>
  <si>
    <t>862 0104 0020400 500 211</t>
  </si>
  <si>
    <t xml:space="preserve">   Прочие выплаты</t>
  </si>
  <si>
    <t>862 0104 0020401 500 212</t>
  </si>
  <si>
    <t>в том числе:</t>
  </si>
  <si>
    <t>прочие текущие расходы</t>
  </si>
  <si>
    <t>ст.212</t>
  </si>
  <si>
    <t>862 0104 0020400 500 213</t>
  </si>
  <si>
    <t xml:space="preserve">   Услуги связи</t>
  </si>
  <si>
    <t xml:space="preserve">   Транспортные услуги</t>
  </si>
  <si>
    <t>862 0104 0020401 500 222</t>
  </si>
  <si>
    <t>транспортные услуги</t>
  </si>
  <si>
    <t>ст.222</t>
  </si>
  <si>
    <t xml:space="preserve">   Коммунальные услуги</t>
  </si>
  <si>
    <t>оплата потребления электрической энергии</t>
  </si>
  <si>
    <t>ст.223</t>
  </si>
  <si>
    <t xml:space="preserve">   Услуги по содеdжанию имущества</t>
  </si>
  <si>
    <t>оплата текущего ремонта оборудования и инвентаря</t>
  </si>
  <si>
    <t>ст.225</t>
  </si>
  <si>
    <t xml:space="preserve">   Прочие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</si>
  <si>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</si>
  <si>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</si>
  <si>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</si>
  <si>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прочие расходные материалы и предметы снабжения</t>
  </si>
  <si>
    <t>ст.340</t>
  </si>
  <si>
    <t>Итого финансист:</t>
  </si>
  <si>
    <t>862 0104 0020402 500 211</t>
  </si>
  <si>
    <t>862 0104 0020402 500 213</t>
  </si>
  <si>
    <t>862 0104 0020402 500 340</t>
  </si>
  <si>
    <t>Итого расходы по уплате налогов:</t>
  </si>
  <si>
    <t>86201045310200500211</t>
  </si>
  <si>
    <t>86201045310200500213</t>
  </si>
  <si>
    <t>Итого расходные обязательства (финансист):</t>
  </si>
  <si>
    <t>862 0104 5310214 500 211</t>
  </si>
  <si>
    <t>862 0104 5310214 500 213</t>
  </si>
  <si>
    <t>862 0107 020002500 290</t>
  </si>
  <si>
    <t>86203102026700014213</t>
  </si>
  <si>
    <t>86203102026700014340</t>
  </si>
  <si>
    <t>Создание аварийного запаса за счет областных средств</t>
  </si>
  <si>
    <t>оплата текущего ремонта здания и сооружения</t>
  </si>
  <si>
    <t>Создание аварийного запаса за счет средств местного бюджета</t>
  </si>
  <si>
    <t>862 0412 3400300 013 226</t>
  </si>
  <si>
    <t>Мероприятия в области коммунального хозяйства</t>
  </si>
  <si>
    <t xml:space="preserve">Услуги по содержанию имущества </t>
  </si>
  <si>
    <t>862 0502 3510500 500 225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</si>
  <si>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</si>
  <si>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</si>
  <si>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</si>
  <si>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</si>
  <si>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>Содержание автомобильных дорог</t>
  </si>
  <si>
    <t>862 0503 6000200 500 225</t>
  </si>
  <si>
    <t xml:space="preserve">   Idочие dасoоды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</si>
  <si>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</si>
  <si>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</si>
  <si>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</si>
  <si>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</si>
  <si>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</si>
  <si>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</si>
  <si>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</si>
  <si>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</si>
  <si>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</si>
  <si>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</si>
  <si>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</si>
  <si>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</si>
  <si>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</si>
  <si>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</si>
  <si>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</si>
  <si>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</si>
  <si>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</si>
  <si>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</si>
  <si>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</si>
  <si>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</si>
  <si>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</si>
  <si>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</si>
  <si>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</si>
  <si>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</si>
  <si>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</si>
  <si>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</si>
  <si>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</si>
  <si>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</si>
  <si>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</si>
  <si>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</si>
  <si>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</si>
  <si>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</si>
  <si>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</si>
  <si>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</si>
  <si>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НАЛОГИ НА ИМУЩЕСТВО</t>
  </si>
  <si>
    <t>18210600000000000000</t>
  </si>
  <si>
    <t>пеня</t>
  </si>
  <si>
    <t>18210601030102000110</t>
  </si>
  <si>
    <t>ЗЕМЕЛЬНЫЙ НАЛОГ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</si>
  <si>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</si>
  <si>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</si>
  <si>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</si>
  <si>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</si>
  <si>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</si>
  <si>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</si>
  <si>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</si>
  <si>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</si>
  <si>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</si>
  <si>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</si>
  <si>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</si>
  <si>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</si>
  <si>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</si>
  <si>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</si>
  <si>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</si>
  <si>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</si>
  <si>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Доходы от сдачи в аренду имущества ,наход. в операт. управл.орaганов управ.посел.и созд.ими учрежд. (за исключ.имущ.муницип.автоном.учреждений)</t>
  </si>
  <si>
    <t>86211105035100000120</t>
  </si>
  <si>
    <t xml:space="preserve">Доходы от продажи земельных участков </t>
  </si>
  <si>
    <t>85111406000000000430</t>
  </si>
  <si>
    <t>85111406014100000430</t>
  </si>
  <si>
    <t>невыясненные поступления</t>
  </si>
  <si>
    <t>86211701050100000180</t>
  </si>
  <si>
    <t>Итого невыясненные поступления:</t>
  </si>
  <si>
    <t>Итого:</t>
  </si>
  <si>
    <t>Безвозмездные поступления:</t>
  </si>
  <si>
    <t xml:space="preserve">  Прочие субсидии                                 
 </t>
  </si>
  <si>
    <t>86220202999100000151</t>
  </si>
  <si>
    <t xml:space="preserve">          аварийный запас</t>
  </si>
  <si>
    <t>материальная помощь</t>
  </si>
  <si>
    <t>финансист</t>
  </si>
  <si>
    <t>субсидии по уплате налогов</t>
  </si>
  <si>
    <t>субсидии на оказ.мер поддерж.по оплате труда работников бюджетн.сферы</t>
  </si>
  <si>
    <t xml:space="preserve">   Субвенции бюжетам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</si>
  <si>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</si>
  <si>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</si>
  <si>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</si>
  <si>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</si>
  <si>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</si>
  <si>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</si>
  <si>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</si>
  <si>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862 0412 3382000 500 226</t>
  </si>
  <si>
    <t>Долгосрочная целевая программа "Культура Брянщины" (2011-2015 годы)</t>
  </si>
  <si>
    <t xml:space="preserve">  субсидии бюджетам поселений на содержание автомобильных дорог общего пользования местного значения поселений</t>
  </si>
  <si>
    <t xml:space="preserve">           Прочие выплаты</t>
  </si>
  <si>
    <t>862 0104 0020400 120 212</t>
  </si>
  <si>
    <t>Уплата налога на имущество организаций и земельного налога</t>
  </si>
  <si>
    <t>862 0111 0700500 870 290</t>
  </si>
  <si>
    <t>Оценка недвижимости</t>
  </si>
  <si>
    <t>862 0113 0900200 240 290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</si>
  <si>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</si>
  <si>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</si>
  <si>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</si>
  <si>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</si>
  <si>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</si>
  <si>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</si>
  <si>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862 0113 0900200 240 226</t>
  </si>
  <si>
    <t>Прочие услуги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</si>
  <si>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</si>
  <si>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</si>
  <si>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</si>
  <si>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</si>
  <si>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</si>
  <si>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Уплата прочих налогов сборов и иных                                         платежей</t>
  </si>
  <si>
    <t xml:space="preserve">   Перечисления другим бюджетам бюджетной системы РФ</t>
  </si>
  <si>
    <t>862 0503 6000100 240 225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</si>
  <si>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</si>
  <si>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</si>
  <si>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</si>
  <si>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</si>
  <si>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</si>
  <si>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</si>
  <si>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Национальная экономика</t>
  </si>
  <si>
    <t>Сельское хозяйство и рыболовство 0405:</t>
  </si>
  <si>
    <t>Долгосрочная целевая программа "Животноводство"(2012-2016 годы)муниципального образования</t>
  </si>
  <si>
    <t>Субсидии юридическим лицам (кроме муниципальных учреждений) и физическим лицам-производителям товаров,работ и услуг</t>
  </si>
  <si>
    <t>862 0405 7950100 810 242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</si>
  <si>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</si>
  <si>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</si>
  <si>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проведение выборов</t>
    </r>
    <r>
      <rPr>
        <b/>
        <sz val="12"/>
        <rFont val="Times New Roman"/>
        <family val="1"/>
        <charset val="204"/>
      </rPr>
      <t xml:space="preserve"> 0107 :</t>
    </r>
  </si>
  <si>
    <r>
      <t>Итого резервный фонд</t>
    </r>
    <r>
      <rPr>
        <b/>
        <sz val="12"/>
        <rFont val="Times New Roman"/>
        <family val="1"/>
        <charset val="204"/>
      </rPr>
      <t xml:space="preserve"> 0111:</t>
    </r>
  </si>
  <si>
    <r>
      <t xml:space="preserve">Итого другие общегосударственные вопросы </t>
    </r>
    <r>
      <rPr>
        <b/>
        <sz val="12"/>
        <rFont val="Times New Roman"/>
        <family val="1"/>
        <charset val="204"/>
      </rPr>
      <t xml:space="preserve"> 0113:</t>
    </r>
  </si>
  <si>
    <r>
      <t xml:space="preserve">Итого мобилизационная и вневойсковая подготовка </t>
    </r>
    <r>
      <rPr>
        <b/>
        <sz val="12"/>
        <rFont val="Times New Roman"/>
        <family val="1"/>
        <charset val="204"/>
      </rPr>
      <t xml:space="preserve"> 0203:</t>
    </r>
  </si>
  <si>
    <r>
      <t>Итого защита населения от ЧС</t>
    </r>
    <r>
      <rPr>
        <b/>
        <sz val="12"/>
        <rFont val="Times New Roman"/>
        <family val="1"/>
        <charset val="204"/>
      </rPr>
      <t xml:space="preserve"> 0309:</t>
    </r>
  </si>
  <si>
    <r>
      <t xml:space="preserve">Итого межевание </t>
    </r>
    <r>
      <rPr>
        <b/>
        <sz val="12"/>
        <rFont val="Times New Roman"/>
        <family val="1"/>
        <charset val="204"/>
      </rPr>
      <t>0412:</t>
    </r>
  </si>
  <si>
    <r>
      <t xml:space="preserve">Итого коммунальное хозяйство </t>
    </r>
    <r>
      <rPr>
        <b/>
        <sz val="12"/>
        <rFont val="Times New Roman"/>
        <family val="1"/>
        <charset val="204"/>
      </rPr>
      <t xml:space="preserve"> 0502:</t>
    </r>
  </si>
  <si>
    <r>
      <t>Итого благоустройство</t>
    </r>
    <r>
      <rPr>
        <b/>
        <sz val="12"/>
        <rFont val="Times New Roman"/>
        <family val="1"/>
        <charset val="204"/>
      </rPr>
      <t xml:space="preserve"> 0503:</t>
    </r>
  </si>
  <si>
    <t>862 0203 0013601 240 221</t>
  </si>
  <si>
    <t>862 0412 3382000 240 226</t>
  </si>
  <si>
    <t xml:space="preserve"> субсидии бюджетам поселений на ремонт и содержание автомобильных дорог общего пользования местного значения поселений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</si>
  <si>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</si>
  <si>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резервный фонд 0111:</t>
  </si>
  <si>
    <t>Резервный фонд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</si>
  <si>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</si>
  <si>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Субвенции бюджету муниципального района на передаваемые полномочия по осуществлению внешнего муниципального финансового контроля</t>
  </si>
  <si>
    <t>Сувенции бюджету муниципального района на передаваемые полномочия на организацию и осуществление мероприятий по гражданской обороне,защите населения и территории от чрезвычайных ситуаций природного и техногенного характера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</si>
  <si>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</si>
  <si>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</si>
  <si>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</si>
  <si>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862 0503 6000400 240 340</t>
  </si>
  <si>
    <r>
      <t xml:space="preserve">Итого другие вопросы в области физической культуры и спорта </t>
    </r>
    <r>
      <rPr>
        <b/>
        <sz val="12"/>
        <rFont val="Times New Roman"/>
        <family val="1"/>
        <charset val="204"/>
      </rPr>
      <t xml:space="preserve"> 1105:</t>
    </r>
  </si>
  <si>
    <t>Субвенции бюджету муниципального района на передаваемые полномочия по обеспечению условий развития на территории поселения физической культуры и спорта</t>
  </si>
  <si>
    <t>862 0310 2026700 240 310</t>
  </si>
  <si>
    <t>862 0310 2026700 240 340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</si>
  <si>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</si>
  <si>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</si>
  <si>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</si>
  <si>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</si>
  <si>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</si>
  <si>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</si>
  <si>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* субсидия бюджетам муниципальных образований в рамках государственной программы "Развитие культуры и туризма в Брянской области" (2012-2015 годы)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</si>
  <si>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</si>
  <si>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</si>
  <si>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</si>
  <si>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</si>
  <si>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</si>
  <si>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</si>
  <si>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</si>
  <si>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</si>
  <si>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</si>
  <si>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18210503010010000110</t>
  </si>
  <si>
    <t>86201046201010240221</t>
  </si>
  <si>
    <t>86201046201010240310</t>
  </si>
  <si>
    <t>Итого обеспечение проведения выборов и референдумов 0107</t>
  </si>
  <si>
    <t>Прочие расходы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</si>
  <si>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</si>
  <si>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</si>
  <si>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</si>
  <si>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86510804020011000110</t>
  </si>
  <si>
    <t>86510804020010000110</t>
  </si>
  <si>
    <t>86520203024100000151</t>
  </si>
  <si>
    <t>Глава сельской администрации ________________ Емельяненков А.А.
Главный бухгалтер  ________________ Сидоренкова Е.С.</t>
  </si>
  <si>
    <t>865 0107 7001011 880 290</t>
  </si>
  <si>
    <t>Глава администрации: ________________  А.А.Емельяненков</t>
  </si>
  <si>
    <t xml:space="preserve">
Главный бухгалтер  ___________________ Е.С.Сидоренкова</t>
  </si>
  <si>
    <t>Субвенции бюджету муниципального района на передаваемые полномочия по формированию архивных фондов поселения</t>
  </si>
  <si>
    <t>865 0203 6505118 240 221</t>
  </si>
  <si>
    <t>865 0310 6501129 240 225</t>
  </si>
  <si>
    <t>865 0409 6507201 240 225</t>
  </si>
  <si>
    <t>Итого расходы по 1001:</t>
  </si>
  <si>
    <t>Пенсионное обеспечение</t>
  </si>
  <si>
    <t>Социальные пособия, выплачиваемые организациями сектора государственного управления</t>
  </si>
  <si>
    <t xml:space="preserve">Сельская администdация муниципальноaо образования "Мужиновское сельское поселение"                                                                                                                                                                       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</si>
  <si>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</si>
  <si>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86520202216100000151</t>
  </si>
  <si>
    <t>Обеспечение сохранности автомобильных дорог местного значения и условий безопасносного  движения по ним</t>
  </si>
  <si>
    <t>Обеспечение сохранности автомобильных дорог местного значения и условий безопасносности  движения по ним</t>
  </si>
  <si>
    <t>86504096501617240225</t>
  </si>
  <si>
    <t>865 0309 6502746540 251</t>
  </si>
  <si>
    <t>Доходы от продажи земельных участков, государственная собственность на которые не разграничена.</t>
  </si>
  <si>
    <t>85111406010000000430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</si>
  <si>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</si>
  <si>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</si>
  <si>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18210102030010000110</t>
  </si>
  <si>
    <t>865 0409 6507201 240 226</t>
  </si>
  <si>
    <t>10010302230010000110</t>
  </si>
  <si>
    <t>10010302240010000110</t>
  </si>
  <si>
    <t>10010302250010000110</t>
  </si>
  <si>
    <t>10010302260010000110</t>
  </si>
  <si>
    <t>865 0104 6501010 240 310</t>
  </si>
  <si>
    <t>Преобретение основных средств</t>
  </si>
  <si>
    <t>182 1 05 00000 00 0000 000</t>
  </si>
  <si>
    <t>182 1 05 03000 01 0000 110</t>
  </si>
  <si>
    <t>Земельный налог (по обязательствам возникшим до 1 января 2006 года)</t>
  </si>
  <si>
    <t>182 10904050 00 0000 110</t>
  </si>
  <si>
    <t>Земельный налог (по обязательствам, возникшим до 1 января 2006 года), мобилизуемые на территориях поселений</t>
  </si>
  <si>
    <t>182 10904053 10 1000 110</t>
  </si>
  <si>
    <t>Единый сельскохозяйственный налог ( за налоговые периоды, истекшие до 1 января 2011 года)</t>
  </si>
  <si>
    <t>18210503020010000110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</si>
  <si>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</si>
  <si>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1821066033101000110</t>
  </si>
  <si>
    <t>Уплата иных платежей</t>
  </si>
  <si>
    <t>Обеспечение пожарной безопасности 0310</t>
  </si>
  <si>
    <t>182 1060 1030 10 0000 110</t>
  </si>
  <si>
    <t>1 060 6000 00 0000 110</t>
  </si>
  <si>
    <t>182 106 06033 10 0000 110</t>
  </si>
  <si>
    <t xml:space="preserve">   Земельный налог с организаций, обладающих земельным участком, расположенным в границах сельских поселений</t>
  </si>
  <si>
    <t>182 106 06043 10 0000 110</t>
  </si>
  <si>
    <t xml:space="preserve">   Дотации бюджетам сельских поселений на выравнивание  бюджетной обеспеченности </t>
  </si>
  <si>
    <t xml:space="preserve">   Дотации бюджетам сельским  поселений на поддержку мер по обеспечению сбалансированности бюджетов</t>
  </si>
  <si>
    <t xml:space="preserve">   Субвенции  бюджетам сельских  поселений на выполнение  передаваемых полномочий субъектов Российской Федерации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</si>
  <si>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 </t>
  </si>
  <si>
    <t xml:space="preserve">   Земельный налог с физических лиц, обладающих земельным участком, расположенным в границах сельских поселений</t>
  </si>
  <si>
    <t>86503106501129244340</t>
  </si>
  <si>
    <t>865 0503 6507001 244 340</t>
  </si>
  <si>
    <r>
      <t xml:space="preserve">Итого культура и кинематография </t>
    </r>
    <r>
      <rPr>
        <b/>
        <sz val="12"/>
        <rFont val="Times New Roman"/>
        <family val="1"/>
        <charset val="204"/>
      </rPr>
      <t xml:space="preserve"> 08:</t>
    </r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</si>
  <si>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</si>
  <si>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>Жилищное хозяйство</t>
  </si>
  <si>
    <t>ДОХОДЫ ОТ ОКАЗАНИЯ ПЛАТНЫХ УСЛУГ (РАБОТ) И КОМПЕНСАЦИИ ЗАТРАТ ГОСУДАРСТВА</t>
  </si>
  <si>
    <t>86511301995 10 0000 130</t>
  </si>
  <si>
    <t>86511302995 10 0000 130</t>
  </si>
  <si>
    <t>Прочие  доходы от оказания платных услуг (работ) получателями средств бюджетов сельских поселений.</t>
  </si>
  <si>
    <t>Прочие доходы от компенсации затрат бюджетов сельских поселений</t>
  </si>
  <si>
    <t>86503106501129244310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</si>
  <si>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</si>
  <si>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</si>
  <si>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>Земельный налог (по обзательствам возникшим до 1 января 2006года)</t>
  </si>
  <si>
    <t>182 109 04050 10 0000 110</t>
  </si>
  <si>
    <t>Жилищно-коммунальное хозяйство 05</t>
  </si>
  <si>
    <t>865 04096507211 244 226</t>
  </si>
  <si>
    <t>865 0104 6501110100 244 290</t>
  </si>
  <si>
    <t>Содержание и обслуживание казны муниципального образования</t>
  </si>
  <si>
    <t>865 0113 6501117410 244 225</t>
  </si>
  <si>
    <t>865 0310 6501311290 244 226</t>
  </si>
  <si>
    <t>Озеленение территории</t>
  </si>
  <si>
    <t>865 0503 6501570020 244 340</t>
  </si>
  <si>
    <t>Прочие мероприятия по благоустройству</t>
  </si>
  <si>
    <t>865 0801 6501610550 851 290</t>
  </si>
  <si>
    <t>Учреждения библиотечного типа</t>
  </si>
  <si>
    <t>Итого 244</t>
  </si>
  <si>
    <t>Невыясненные поступления</t>
  </si>
  <si>
    <t>Невыясненные поступления, зачисляемые в бюджеты сельских поселений</t>
  </si>
  <si>
    <t>865117010000000000180</t>
  </si>
  <si>
    <t>8651170105100000180</t>
  </si>
  <si>
    <r>
      <t>Итого руководство и  управление в сфере установленных функций</t>
    </r>
    <r>
      <rPr>
        <b/>
        <sz val="12"/>
        <rFont val="Times New Roman"/>
        <family val="1"/>
        <charset val="204"/>
      </rPr>
      <t xml:space="preserve">  01: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</si>
  <si>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</si>
  <si>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</si>
  <si>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Глава сельской администрации ________________ Емельяненков А.А.                                     
Главный бухгалтер  ________________ Сидоренкова Е.С.                                                       </t>
  </si>
  <si>
    <t>Учреждения клубного типа</t>
  </si>
  <si>
    <t>182 1 09 04053 10 4000 110</t>
  </si>
  <si>
    <t>Земельный налог (по обязательствам, возникшим до   1 января 2006 года), мобилизуемый на территориях сельских поселений (прочие поступления)*</t>
  </si>
  <si>
    <t>Единый сельскохозяйственный налог (за налоговые периоды, истекшие до 1 января 2011 года) (прочие поступления)*</t>
  </si>
  <si>
    <t>182 1 05 03020 01 4000 110</t>
  </si>
  <si>
    <t>86511105030000000120</t>
  </si>
  <si>
    <t>86511105035100000120</t>
  </si>
  <si>
    <t>865 0111 0000010120 870 290</t>
  </si>
  <si>
    <t>865 0203 0000051180  244 310</t>
  </si>
  <si>
    <t>865 0310 0000011290 244 226</t>
  </si>
  <si>
    <t>865 0503 0000070010 244 340</t>
  </si>
  <si>
    <t>865 0801 0000010550 244 225</t>
  </si>
  <si>
    <t>865 0801 0000010550 244 226</t>
  </si>
  <si>
    <t>86520235118000000151</t>
  </si>
  <si>
    <t>86520240014000000151</t>
  </si>
  <si>
    <t>86520215001100000151</t>
  </si>
  <si>
    <t>86520215002100000151</t>
  </si>
  <si>
    <t>865 0113 0000017410 244 226</t>
  </si>
  <si>
    <t>865 0503 0000070030 244 225</t>
  </si>
  <si>
    <t>865 05030000070030 244 226</t>
  </si>
  <si>
    <t>865 0503 0000070030 244 340</t>
  </si>
  <si>
    <t>865 0503 0000070050 244 225</t>
  </si>
  <si>
    <t>865 0801 0000010540 244 226</t>
  </si>
  <si>
    <t>865 0801 0000010540 851 290</t>
  </si>
  <si>
    <t>865 0801 0000010550 244 340</t>
  </si>
  <si>
    <t>865 0503 0000070050 244 310</t>
  </si>
  <si>
    <t>865 0102 6501180010 121 211</t>
  </si>
  <si>
    <t>865 0102 6501180010 129 213</t>
  </si>
  <si>
    <t>865 0104 6501180040 121 211</t>
  </si>
  <si>
    <t>865 0104 6501180040 129 213</t>
  </si>
  <si>
    <t>865 0104 6501180040 244 221</t>
  </si>
  <si>
    <t>865 0104 6501180040  244 223</t>
  </si>
  <si>
    <t>865 0104 6501180040 244225</t>
  </si>
  <si>
    <t>865 0104 6501180040 244 226</t>
  </si>
  <si>
    <t>865 0104 6501180040 244 340</t>
  </si>
  <si>
    <t>865 0104 6501180040 851 290</t>
  </si>
  <si>
    <t>865 0104 6501180040 852 290</t>
  </si>
  <si>
    <t>865 0104 6501180040 853 290</t>
  </si>
  <si>
    <t>Итого расходы по уплате членских взносов в некомерческие организации:</t>
  </si>
  <si>
    <t>865 0104 6501181410 853 290</t>
  </si>
  <si>
    <t>865 0106 650184200 540 251</t>
  </si>
  <si>
    <t>865 0113 6501180930 851 290</t>
  </si>
  <si>
    <t>865 01136501184220 540 251</t>
  </si>
  <si>
    <t>865 0203 6501251180 121 211</t>
  </si>
  <si>
    <t>865 0203 6501251180  129 213</t>
  </si>
  <si>
    <t>865 0203 6501251180  244 221</t>
  </si>
  <si>
    <t>865 0203 6501251180  244 340</t>
  </si>
  <si>
    <t>865 0409 6501483740 244 225</t>
  </si>
  <si>
    <t>865 0501 6501583760244 340</t>
  </si>
  <si>
    <t>865 0503 6501581690 244 223</t>
  </si>
  <si>
    <t>865 1001 6501781450 321 263</t>
  </si>
  <si>
    <t>865 1102 6501884290 540 251</t>
  </si>
  <si>
    <t>Итого Информационное обеспечение деятельности органов местного самоуправления:</t>
  </si>
  <si>
    <t>865 0104 6501180070 244 226</t>
  </si>
  <si>
    <t>865 0113 6501180930 244 225</t>
  </si>
  <si>
    <t>865 0113 6501180930 244 226</t>
  </si>
  <si>
    <t>865 0113 6501180930 244 310</t>
  </si>
  <si>
    <t>865 0310 6501381140 244 226</t>
  </si>
  <si>
    <t>865 0503 6501581690 244 225</t>
  </si>
  <si>
    <t>865 0503 6501581690 244 340</t>
  </si>
  <si>
    <t>865 0503 6501581710 244 225</t>
  </si>
  <si>
    <t>865 0409 6501483740 244 226</t>
  </si>
  <si>
    <t>18210102020010000110</t>
  </si>
  <si>
    <t>Налог на доходы физических 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Российской Федерации</t>
  </si>
  <si>
    <t>на 01.07.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</si>
</sst>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62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9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9"/>
      <name val="Times New Roman"/>
      <family val="1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i/>
      <sz val="16"/>
      <name val="Times New Roman"/>
      <family val="1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name val="Arial"/>
      <family val="2"/>
      <charset val="204"/>
    </font>
    <font>
      <i/>
      <sz val="20"/>
      <name val="Times New Roman"/>
      <family val="1"/>
      <charset val="204"/>
    </font>
    <font>
      <i/>
      <sz val="18"/>
      <name val="Arial"/>
      <family val="2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b/>
      <i/>
      <sz val="12"/>
      <color rgb="FF00B0F0"/>
      <name val="Arial"/>
      <family val="2"/>
      <charset val="204"/>
    </font>
    <font>
      <b/>
      <i/>
      <sz val="16"/>
      <color rgb="FF00B0F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4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1" applyNumberFormat="0" applyAlignment="0" applyProtection="0"/>
    <xf numFmtId="0" fontId="3" fillId="12" borderId="2" applyNumberFormat="0" applyAlignment="0" applyProtection="0"/>
    <xf numFmtId="0" fontId="4" fillId="1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15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306">
    <xf numFmtId="0" fontId="0" fillId="0" borderId="0" xfId="0"/>
    <xf numFmtId="14" fontId="0" fillId="0" borderId="0" xfId="0" applyNumberFormat="1"/>
    <xf numFmtId="0" fontId="17" fillId="0" borderId="0" xfId="0" applyFont="1"/>
    <xf numFmtId="0" fontId="17" fillId="0" borderId="0" xfId="0" applyFont="1" applyAlignment="1"/>
    <xf numFmtId="0" fontId="19" fillId="0" borderId="0" xfId="0" applyFont="1" applyProtection="1"/>
    <xf numFmtId="0" fontId="19" fillId="0" borderId="0" xfId="0" applyFont="1"/>
    <xf numFmtId="0" fontId="20" fillId="0" borderId="10" xfId="0" applyFont="1" applyBorder="1" applyAlignment="1"/>
    <xf numFmtId="0" fontId="20" fillId="0" borderId="1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/>
    </xf>
    <xf numFmtId="0" fontId="19" fillId="0" borderId="0" xfId="0" applyNumberFormat="1" applyFont="1"/>
    <xf numFmtId="0" fontId="22" fillId="0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9" fillId="0" borderId="0" xfId="0" applyFont="1" applyAlignment="1">
      <alignment wrapText="1"/>
    </xf>
    <xf numFmtId="0" fontId="20" fillId="0" borderId="0" xfId="0" applyFont="1" applyFill="1" applyAlignment="1" applyProtection="1"/>
    <xf numFmtId="0" fontId="21" fillId="0" borderId="11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Font="1" applyFill="1"/>
    <xf numFmtId="0" fontId="24" fillId="4" borderId="0" xfId="0" applyFont="1" applyFill="1"/>
    <xf numFmtId="0" fontId="25" fillId="0" borderId="11" xfId="0" applyFont="1" applyFill="1" applyBorder="1" applyAlignment="1">
      <alignment horizontal="left" wrapText="1" indent="2"/>
    </xf>
    <xf numFmtId="49" fontId="25" fillId="0" borderId="11" xfId="0" applyNumberFormat="1" applyFont="1" applyFill="1" applyBorder="1" applyAlignment="1" applyProtection="1">
      <alignment horizontal="center" shrinkToFit="1"/>
      <protection locked="0"/>
    </xf>
    <xf numFmtId="49" fontId="26" fillId="0" borderId="11" xfId="0" applyNumberFormat="1" applyFont="1" applyFill="1" applyBorder="1" applyAlignment="1">
      <alignment horizontal="center" shrinkToFit="1"/>
    </xf>
    <xf numFmtId="0" fontId="22" fillId="0" borderId="0" xfId="0" applyFont="1" applyFill="1"/>
    <xf numFmtId="4" fontId="22" fillId="0" borderId="0" xfId="0" applyNumberFormat="1" applyFont="1" applyFill="1"/>
    <xf numFmtId="4" fontId="24" fillId="4" borderId="0" xfId="0" applyNumberFormat="1" applyFont="1" applyFill="1"/>
    <xf numFmtId="49" fontId="28" fillId="0" borderId="11" xfId="0" applyNumberFormat="1" applyFont="1" applyFill="1" applyBorder="1" applyAlignment="1" applyProtection="1">
      <alignment horizontal="center" shrinkToFit="1"/>
      <protection locked="0"/>
    </xf>
    <xf numFmtId="49" fontId="28" fillId="0" borderId="11" xfId="0" applyNumberFormat="1" applyFont="1" applyFill="1" applyBorder="1" applyAlignment="1">
      <alignment horizontal="center" shrinkToFit="1"/>
    </xf>
    <xf numFmtId="4" fontId="28" fillId="0" borderId="11" xfId="0" applyNumberFormat="1" applyFont="1" applyFill="1" applyBorder="1" applyAlignment="1">
      <alignment horizontal="right" shrinkToFit="1"/>
    </xf>
    <xf numFmtId="0" fontId="28" fillId="0" borderId="0" xfId="0" applyFont="1" applyFill="1"/>
    <xf numFmtId="49" fontId="28" fillId="4" borderId="11" xfId="0" applyNumberFormat="1" applyFont="1" applyFill="1" applyBorder="1" applyAlignment="1" applyProtection="1">
      <alignment horizontal="center" shrinkToFit="1"/>
      <protection locked="0"/>
    </xf>
    <xf numFmtId="49" fontId="28" fillId="4" borderId="11" xfId="0" applyNumberFormat="1" applyFont="1" applyFill="1" applyBorder="1" applyAlignment="1">
      <alignment horizontal="center" shrinkToFit="1"/>
    </xf>
    <xf numFmtId="4" fontId="28" fillId="4" borderId="11" xfId="0" applyNumberFormat="1" applyFont="1" applyFill="1" applyBorder="1" applyAlignment="1">
      <alignment horizontal="right" shrinkToFit="1"/>
    </xf>
    <xf numFmtId="0" fontId="28" fillId="4" borderId="0" xfId="0" applyFont="1" applyFill="1"/>
    <xf numFmtId="0" fontId="17" fillId="0" borderId="0" xfId="0" applyFont="1" applyAlignment="1">
      <alignment wrapText="1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/>
    <xf numFmtId="0" fontId="20" fillId="0" borderId="0" xfId="0" applyFont="1" applyAlignment="1" applyProtection="1">
      <alignment vertical="top" wrapText="1"/>
    </xf>
    <xf numFmtId="49" fontId="20" fillId="0" borderId="0" xfId="0" applyNumberFormat="1" applyFont="1" applyAlignment="1" applyProtection="1">
      <alignment vertical="top" wrapText="1"/>
    </xf>
    <xf numFmtId="0" fontId="20" fillId="0" borderId="0" xfId="0" applyFont="1" applyAlignment="1" applyProtection="1">
      <alignment horizontal="right"/>
    </xf>
    <xf numFmtId="0" fontId="19" fillId="0" borderId="0" xfId="0" applyFont="1" applyAlignment="1"/>
    <xf numFmtId="0" fontId="20" fillId="0" borderId="14" xfId="0" applyFont="1" applyBorder="1" applyAlignment="1" applyProtection="1">
      <alignment horizontal="center"/>
    </xf>
    <xf numFmtId="0" fontId="20" fillId="0" borderId="0" xfId="0" applyFont="1" applyAlignment="1">
      <alignment horizontal="right"/>
    </xf>
    <xf numFmtId="49" fontId="20" fillId="0" borderId="16" xfId="0" applyNumberFormat="1" applyFont="1" applyBorder="1" applyAlignment="1">
      <alignment horizontal="center"/>
    </xf>
    <xf numFmtId="0" fontId="19" fillId="0" borderId="0" xfId="0" applyFont="1" applyFill="1"/>
    <xf numFmtId="0" fontId="20" fillId="0" borderId="17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18" xfId="0" applyFont="1" applyBorder="1" applyAlignment="1" applyProtection="1"/>
    <xf numFmtId="49" fontId="20" fillId="0" borderId="19" xfId="0" applyNumberFormat="1" applyFont="1" applyBorder="1" applyAlignment="1" applyProtection="1">
      <alignment horizontal="center"/>
    </xf>
    <xf numFmtId="0" fontId="20" fillId="0" borderId="20" xfId="0" applyNumberFormat="1" applyFont="1" applyBorder="1" applyAlignment="1" applyProtection="1">
      <alignment horizontal="center"/>
    </xf>
    <xf numFmtId="0" fontId="20" fillId="0" borderId="0" xfId="0" applyFont="1" applyBorder="1" applyAlignment="1"/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 applyProtection="1">
      <alignment horizontal="center" shrinkToFit="1"/>
      <protection locked="0"/>
    </xf>
    <xf numFmtId="4" fontId="30" fillId="0" borderId="11" xfId="0" applyNumberFormat="1" applyFont="1" applyFill="1" applyBorder="1" applyAlignment="1" applyProtection="1">
      <alignment horizontal="right" shrinkToFit="1"/>
      <protection locked="0"/>
    </xf>
    <xf numFmtId="0" fontId="28" fillId="0" borderId="11" xfId="0" applyFont="1" applyFill="1" applyBorder="1" applyAlignment="1">
      <alignment wrapText="1"/>
    </xf>
    <xf numFmtId="0" fontId="28" fillId="0" borderId="21" xfId="0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shrinkToFit="1"/>
      <protection locked="0"/>
    </xf>
    <xf numFmtId="4" fontId="23" fillId="0" borderId="0" xfId="0" applyNumberFormat="1" applyFont="1" applyFill="1"/>
    <xf numFmtId="0" fontId="23" fillId="0" borderId="0" xfId="0" applyFont="1" applyFill="1"/>
    <xf numFmtId="4" fontId="29" fillId="0" borderId="11" xfId="0" applyNumberFormat="1" applyFont="1" applyFill="1" applyBorder="1" applyAlignment="1" applyProtection="1">
      <alignment horizontal="right" shrinkToFit="1"/>
      <protection locked="0"/>
    </xf>
    <xf numFmtId="0" fontId="30" fillId="0" borderId="21" xfId="0" applyFont="1" applyFill="1" applyBorder="1" applyAlignment="1">
      <alignment horizontal="center" wrapText="1"/>
    </xf>
    <xf numFmtId="4" fontId="28" fillId="0" borderId="11" xfId="0" applyNumberFormat="1" applyFont="1" applyFill="1" applyBorder="1" applyAlignment="1" applyProtection="1">
      <alignment horizontal="right" shrinkToFit="1"/>
      <protection locked="0"/>
    </xf>
    <xf numFmtId="49" fontId="31" fillId="0" borderId="11" xfId="0" applyNumberFormat="1" applyFont="1" applyFill="1" applyBorder="1" applyAlignment="1">
      <alignment horizontal="center" shrinkToFit="1"/>
    </xf>
    <xf numFmtId="4" fontId="31" fillId="0" borderId="11" xfId="0" applyNumberFormat="1" applyFont="1" applyFill="1" applyBorder="1" applyAlignment="1">
      <alignment horizontal="right" shrinkToFit="1"/>
    </xf>
    <xf numFmtId="49" fontId="25" fillId="0" borderId="21" xfId="0" applyNumberFormat="1" applyFont="1" applyFill="1" applyBorder="1" applyAlignment="1" applyProtection="1">
      <alignment horizontal="center" shrinkToFit="1"/>
      <protection locked="0"/>
    </xf>
    <xf numFmtId="4" fontId="27" fillId="0" borderId="11" xfId="0" applyNumberFormat="1" applyFont="1" applyFill="1" applyBorder="1" applyAlignment="1">
      <alignment horizontal="right" shrinkToFit="1"/>
    </xf>
    <xf numFmtId="0" fontId="25" fillId="0" borderId="21" xfId="0" applyFont="1" applyFill="1" applyBorder="1" applyAlignment="1">
      <alignment horizontal="left" wrapText="1"/>
    </xf>
    <xf numFmtId="0" fontId="25" fillId="0" borderId="22" xfId="0" applyNumberFormat="1" applyFont="1" applyFill="1" applyBorder="1" applyAlignment="1">
      <alignment horizontal="left" wrapText="1" indent="2"/>
    </xf>
    <xf numFmtId="0" fontId="25" fillId="0" borderId="0" xfId="0" applyNumberFormat="1" applyFont="1" applyFill="1" applyBorder="1" applyAlignment="1">
      <alignment horizontal="left" wrapText="1" indent="2"/>
    </xf>
    <xf numFmtId="49" fontId="32" fillId="0" borderId="21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25" fillId="0" borderId="21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 applyProtection="1">
      <alignment horizontal="center" shrinkToFit="1"/>
      <protection locked="0"/>
    </xf>
    <xf numFmtId="49" fontId="34" fillId="0" borderId="11" xfId="0" applyNumberFormat="1" applyFont="1" applyFill="1" applyBorder="1" applyAlignment="1" applyProtection="1">
      <alignment horizontal="center" shrinkToFit="1"/>
      <protection locked="0"/>
    </xf>
    <xf numFmtId="49" fontId="27" fillId="0" borderId="11" xfId="0" applyNumberFormat="1" applyFont="1" applyFill="1" applyBorder="1" applyAlignment="1">
      <alignment horizontal="center" shrinkToFit="1"/>
    </xf>
    <xf numFmtId="4" fontId="35" fillId="0" borderId="11" xfId="0" applyNumberFormat="1" applyFont="1" applyFill="1" applyBorder="1" applyAlignment="1">
      <alignment horizontal="right" shrinkToFit="1"/>
    </xf>
    <xf numFmtId="164" fontId="31" fillId="0" borderId="11" xfId="0" applyNumberFormat="1" applyFont="1" applyFill="1" applyBorder="1" applyAlignment="1">
      <alignment horizontal="right" shrinkToFit="1"/>
    </xf>
    <xf numFmtId="0" fontId="25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9" fontId="28" fillId="0" borderId="12" xfId="0" applyNumberFormat="1" applyFont="1" applyFill="1" applyBorder="1" applyAlignment="1">
      <alignment horizontal="center" shrinkToFit="1"/>
    </xf>
    <xf numFmtId="4" fontId="28" fillId="0" borderId="12" xfId="0" applyNumberFormat="1" applyFont="1" applyFill="1" applyBorder="1" applyAlignment="1">
      <alignment horizontal="right" shrinkToFit="1"/>
    </xf>
    <xf numFmtId="0" fontId="30" fillId="0" borderId="24" xfId="0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 applyProtection="1">
      <alignment horizontal="center" shrinkToFit="1"/>
      <protection locked="0"/>
    </xf>
    <xf numFmtId="49" fontId="28" fillId="0" borderId="24" xfId="0" applyNumberFormat="1" applyFont="1" applyFill="1" applyBorder="1" applyAlignment="1">
      <alignment horizontal="center" shrinkToFit="1"/>
    </xf>
    <xf numFmtId="4" fontId="28" fillId="0" borderId="24" xfId="0" applyNumberFormat="1" applyFont="1" applyFill="1" applyBorder="1" applyAlignment="1">
      <alignment horizontal="right" shrinkToFit="1"/>
    </xf>
    <xf numFmtId="0" fontId="25" fillId="0" borderId="24" xfId="0" applyFont="1" applyFill="1" applyBorder="1" applyAlignment="1">
      <alignment horizontal="left" wrapText="1"/>
    </xf>
    <xf numFmtId="49" fontId="22" fillId="0" borderId="24" xfId="0" applyNumberFormat="1" applyFont="1" applyFill="1" applyBorder="1" applyAlignment="1" applyProtection="1">
      <alignment horizontal="center" shrinkToFit="1"/>
      <protection locked="0"/>
    </xf>
    <xf numFmtId="4" fontId="29" fillId="0" borderId="24" xfId="0" applyNumberFormat="1" applyFont="1" applyFill="1" applyBorder="1" applyAlignment="1">
      <alignment horizontal="right" shrinkToFit="1"/>
    </xf>
    <xf numFmtId="49" fontId="31" fillId="0" borderId="24" xfId="0" applyNumberFormat="1" applyFont="1" applyFill="1" applyBorder="1" applyAlignment="1">
      <alignment horizontal="center" shrinkToFit="1"/>
    </xf>
    <xf numFmtId="0" fontId="25" fillId="0" borderId="24" xfId="0" applyFont="1" applyFill="1" applyBorder="1" applyAlignment="1">
      <alignment horizontal="center" wrapText="1"/>
    </xf>
    <xf numFmtId="49" fontId="29" fillId="0" borderId="24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horizontal="center" shrinkToFit="1"/>
    </xf>
    <xf numFmtId="0" fontId="17" fillId="0" borderId="24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22" fillId="17" borderId="0" xfId="0" applyFont="1" applyFill="1"/>
    <xf numFmtId="0" fontId="25" fillId="0" borderId="11" xfId="0" applyFont="1" applyFill="1" applyBorder="1" applyAlignment="1">
      <alignment wrapText="1"/>
    </xf>
    <xf numFmtId="4" fontId="28" fillId="18" borderId="11" xfId="0" applyNumberFormat="1" applyFont="1" applyFill="1" applyBorder="1" applyAlignment="1">
      <alignment horizontal="right" shrinkToFit="1"/>
    </xf>
    <xf numFmtId="14" fontId="20" fillId="0" borderId="19" xfId="0" applyNumberFormat="1" applyFont="1" applyBorder="1" applyAlignment="1">
      <alignment horizontal="center"/>
    </xf>
    <xf numFmtId="4" fontId="27" fillId="17" borderId="11" xfId="0" applyNumberFormat="1" applyFont="1" applyFill="1" applyBorder="1" applyAlignment="1">
      <alignment horizontal="right" shrinkToFit="1"/>
    </xf>
    <xf numFmtId="0" fontId="23" fillId="17" borderId="0" xfId="0" applyFont="1" applyFill="1"/>
    <xf numFmtId="0" fontId="28" fillId="17" borderId="0" xfId="0" applyFont="1" applyFill="1"/>
    <xf numFmtId="0" fontId="25" fillId="0" borderId="1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 applyProtection="1">
      <alignment horizontal="center" shrinkToFit="1"/>
      <protection locked="0"/>
    </xf>
    <xf numFmtId="0" fontId="29" fillId="0" borderId="0" xfId="0" applyFont="1"/>
    <xf numFmtId="0" fontId="29" fillId="0" borderId="0" xfId="0" applyFont="1" applyFill="1"/>
    <xf numFmtId="0" fontId="29" fillId="0" borderId="0" xfId="0" applyFont="1" applyAlignment="1"/>
    <xf numFmtId="0" fontId="31" fillId="0" borderId="24" xfId="0" applyFont="1" applyBorder="1" applyAlignment="1">
      <alignment horizontal="center"/>
    </xf>
    <xf numFmtId="2" fontId="31" fillId="0" borderId="24" xfId="0" applyNumberFormat="1" applyFont="1" applyBorder="1"/>
    <xf numFmtId="2" fontId="31" fillId="0" borderId="24" xfId="0" applyNumberFormat="1" applyFont="1" applyFill="1" applyBorder="1"/>
    <xf numFmtId="2" fontId="31" fillId="0" borderId="24" xfId="0" applyNumberFormat="1" applyFont="1" applyBorder="1" applyAlignment="1"/>
    <xf numFmtId="4" fontId="31" fillId="17" borderId="11" xfId="0" applyNumberFormat="1" applyFont="1" applyFill="1" applyBorder="1" applyAlignment="1">
      <alignment horizontal="right" shrinkToFit="1"/>
    </xf>
    <xf numFmtId="49" fontId="31" fillId="17" borderId="11" xfId="0" applyNumberFormat="1" applyFont="1" applyFill="1" applyBorder="1" applyAlignment="1" applyProtection="1">
      <alignment horizontal="center" shrinkToFit="1"/>
      <protection locked="0"/>
    </xf>
    <xf numFmtId="49" fontId="27" fillId="17" borderId="11" xfId="0" applyNumberFormat="1" applyFont="1" applyFill="1" applyBorder="1" applyAlignment="1" applyProtection="1">
      <alignment horizontal="center" shrinkToFit="1"/>
      <protection locked="0"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 applyProtection="1">
      <alignment horizontal="center" shrinkToFit="1"/>
      <protection locked="0"/>
    </xf>
    <xf numFmtId="0" fontId="27" fillId="0" borderId="21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left" wrapText="1"/>
    </xf>
    <xf numFmtId="0" fontId="34" fillId="0" borderId="21" xfId="0" applyFont="1" applyFill="1" applyBorder="1" applyAlignment="1">
      <alignment horizontal="left" wrapText="1"/>
    </xf>
    <xf numFmtId="0" fontId="33" fillId="0" borderId="10" xfId="0" applyFont="1" applyBorder="1" applyAlignment="1"/>
    <xf numFmtId="0" fontId="33" fillId="0" borderId="13" xfId="0" applyNumberFormat="1" applyFont="1" applyBorder="1" applyAlignment="1">
      <alignment vertical="center"/>
    </xf>
    <xf numFmtId="0" fontId="40" fillId="0" borderId="11" xfId="0" applyFont="1" applyFill="1" applyBorder="1" applyAlignment="1">
      <alignment wrapText="1"/>
    </xf>
    <xf numFmtId="0" fontId="40" fillId="4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33" fillId="0" borderId="0" xfId="0" applyFont="1" applyAlignment="1"/>
    <xf numFmtId="0" fontId="33" fillId="0" borderId="0" xfId="0" applyFont="1" applyFill="1" applyAlignment="1"/>
    <xf numFmtId="0" fontId="26" fillId="0" borderId="0" xfId="0" applyFont="1" applyFill="1" applyAlignment="1"/>
    <xf numFmtId="0" fontId="38" fillId="4" borderId="11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38" fillId="17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34" fillId="17" borderId="0" xfId="0" applyFont="1" applyFill="1"/>
    <xf numFmtId="49" fontId="27" fillId="0" borderId="11" xfId="0" applyNumberFormat="1" applyFont="1" applyFill="1" applyBorder="1" applyAlignment="1" applyProtection="1">
      <alignment horizontal="center" shrinkToFit="1"/>
      <protection locked="0"/>
    </xf>
    <xf numFmtId="49" fontId="29" fillId="0" borderId="21" xfId="0" applyNumberFormat="1" applyFont="1" applyFill="1" applyBorder="1" applyAlignment="1">
      <alignment horizontal="center" shrinkToFit="1"/>
    </xf>
    <xf numFmtId="0" fontId="26" fillId="0" borderId="11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wrapText="1"/>
    </xf>
    <xf numFmtId="49" fontId="17" fillId="0" borderId="24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vertical="top" wrapText="1"/>
    </xf>
    <xf numFmtId="0" fontId="38" fillId="19" borderId="11" xfId="0" applyFont="1" applyFill="1" applyBorder="1" applyAlignment="1">
      <alignment wrapText="1"/>
    </xf>
    <xf numFmtId="49" fontId="60" fillId="19" borderId="11" xfId="0" applyNumberFormat="1" applyFont="1" applyFill="1" applyBorder="1" applyAlignment="1" applyProtection="1">
      <alignment horizontal="center" shrinkToFit="1"/>
      <protection locked="0"/>
    </xf>
    <xf numFmtId="4" fontId="27" fillId="19" borderId="11" xfId="0" applyNumberFormat="1" applyFont="1" applyFill="1" applyBorder="1" applyAlignment="1">
      <alignment horizontal="right" shrinkToFit="1"/>
    </xf>
    <xf numFmtId="4" fontId="28" fillId="0" borderId="21" xfId="0" applyNumberFormat="1" applyFont="1" applyFill="1" applyBorder="1" applyAlignment="1">
      <alignment horizontal="right" shrinkToFit="1"/>
    </xf>
    <xf numFmtId="49" fontId="23" fillId="0" borderId="25" xfId="0" applyNumberFormat="1" applyFont="1" applyFill="1" applyBorder="1" applyAlignment="1" applyProtection="1">
      <alignment horizontal="center" shrinkToFit="1"/>
      <protection locked="0"/>
    </xf>
    <xf numFmtId="49" fontId="29" fillId="0" borderId="23" xfId="0" applyNumberFormat="1" applyFont="1" applyFill="1" applyBorder="1" applyAlignment="1">
      <alignment horizontal="center" shrinkToFit="1"/>
    </xf>
    <xf numFmtId="49" fontId="29" fillId="0" borderId="26" xfId="0" applyNumberFormat="1" applyFont="1" applyFill="1" applyBorder="1" applyAlignment="1">
      <alignment horizontal="center" shrinkToFit="1"/>
    </xf>
    <xf numFmtId="0" fontId="22" fillId="0" borderId="24" xfId="0" applyFont="1" applyFill="1" applyBorder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center" shrinkToFit="1"/>
    </xf>
    <xf numFmtId="0" fontId="30" fillId="0" borderId="1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wrapText="1"/>
    </xf>
    <xf numFmtId="49" fontId="31" fillId="0" borderId="21" xfId="0" applyNumberFormat="1" applyFont="1" applyFill="1" applyBorder="1" applyAlignment="1">
      <alignment horizontal="center" shrinkToFit="1"/>
    </xf>
    <xf numFmtId="49" fontId="28" fillId="0" borderId="21" xfId="0" applyNumberFormat="1" applyFont="1" applyFill="1" applyBorder="1" applyAlignment="1">
      <alignment horizontal="center" shrinkToFit="1"/>
    </xf>
    <xf numFmtId="49" fontId="23" fillId="0" borderId="26" xfId="0" applyNumberFormat="1" applyFont="1" applyFill="1" applyBorder="1" applyAlignment="1" applyProtection="1">
      <alignment horizontal="center" shrinkToFit="1"/>
      <protection locked="0"/>
    </xf>
    <xf numFmtId="49" fontId="25" fillId="0" borderId="24" xfId="0" applyNumberFormat="1" applyFont="1" applyFill="1" applyBorder="1" applyAlignment="1" applyProtection="1">
      <alignment horizontal="center" shrinkToFit="1"/>
      <protection locked="0"/>
    </xf>
    <xf numFmtId="4" fontId="31" fillId="20" borderId="11" xfId="0" applyNumberFormat="1" applyFont="1" applyFill="1" applyBorder="1" applyAlignment="1">
      <alignment horizontal="right" shrinkToFit="1"/>
    </xf>
    <xf numFmtId="0" fontId="37" fillId="0" borderId="2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 shrinkToFit="1"/>
    </xf>
    <xf numFmtId="0" fontId="42" fillId="0" borderId="21" xfId="0" applyFont="1" applyFill="1" applyBorder="1" applyAlignment="1">
      <alignment horizontal="left" wrapText="1"/>
    </xf>
    <xf numFmtId="4" fontId="31" fillId="0" borderId="21" xfId="0" applyNumberFormat="1" applyFont="1" applyFill="1" applyBorder="1" applyAlignment="1">
      <alignment horizontal="right" shrinkToFit="1"/>
    </xf>
    <xf numFmtId="49" fontId="25" fillId="0" borderId="23" xfId="0" applyNumberFormat="1" applyFont="1" applyFill="1" applyBorder="1" applyAlignment="1" applyProtection="1">
      <alignment horizontal="center" shrinkToFit="1"/>
      <protection locked="0"/>
    </xf>
    <xf numFmtId="49" fontId="17" fillId="0" borderId="25" xfId="0" applyNumberFormat="1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165" fontId="29" fillId="0" borderId="0" xfId="0" applyNumberFormat="1" applyFont="1" applyFill="1"/>
    <xf numFmtId="49" fontId="25" fillId="0" borderId="26" xfId="0" applyNumberFormat="1" applyFont="1" applyFill="1" applyBorder="1" applyAlignment="1" applyProtection="1">
      <alignment horizontal="center" shrinkToFit="1"/>
      <protection locked="0"/>
    </xf>
    <xf numFmtId="0" fontId="43" fillId="0" borderId="0" xfId="0" applyFont="1" applyAlignment="1">
      <alignment wrapText="1"/>
    </xf>
    <xf numFmtId="4" fontId="28" fillId="18" borderId="29" xfId="0" applyNumberFormat="1" applyFont="1" applyFill="1" applyBorder="1" applyAlignment="1">
      <alignment horizontal="right" shrinkToFit="1"/>
    </xf>
    <xf numFmtId="4" fontId="28" fillId="17" borderId="24" xfId="0" applyNumberFormat="1" applyFont="1" applyFill="1" applyBorder="1" applyAlignment="1">
      <alignment horizontal="right" shrinkToFit="1"/>
    </xf>
    <xf numFmtId="0" fontId="26" fillId="0" borderId="24" xfId="0" applyFont="1" applyBorder="1" applyAlignment="1">
      <alignment vertical="top" wrapText="1"/>
    </xf>
    <xf numFmtId="0" fontId="25" fillId="0" borderId="26" xfId="0" applyNumberFormat="1" applyFont="1" applyFill="1" applyBorder="1" applyAlignment="1">
      <alignment wrapText="1"/>
    </xf>
    <xf numFmtId="0" fontId="28" fillId="0" borderId="24" xfId="0" applyFont="1" applyFill="1" applyBorder="1" applyAlignment="1">
      <alignment horizontal="center" wrapText="1"/>
    </xf>
    <xf numFmtId="0" fontId="25" fillId="0" borderId="26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17" fillId="0" borderId="24" xfId="0" applyFont="1" applyFill="1" applyBorder="1"/>
    <xf numFmtId="0" fontId="22" fillId="0" borderId="24" xfId="0" applyFont="1" applyFill="1" applyBorder="1" applyAlignment="1">
      <alignment vertical="top" wrapText="1"/>
    </xf>
    <xf numFmtId="0" fontId="20" fillId="0" borderId="24" xfId="0" applyFont="1" applyFill="1" applyBorder="1"/>
    <xf numFmtId="0" fontId="20" fillId="0" borderId="0" xfId="0" applyFont="1" applyFill="1" applyBorder="1"/>
    <xf numFmtId="4" fontId="28" fillId="0" borderId="24" xfId="0" applyNumberFormat="1" applyFont="1" applyFill="1" applyBorder="1"/>
    <xf numFmtId="0" fontId="23" fillId="0" borderId="24" xfId="0" applyFont="1" applyFill="1" applyBorder="1" applyAlignment="1">
      <alignment vertical="top" wrapText="1"/>
    </xf>
    <xf numFmtId="0" fontId="22" fillId="16" borderId="30" xfId="0" applyFont="1" applyFill="1" applyBorder="1" applyAlignment="1">
      <alignment wrapText="1"/>
    </xf>
    <xf numFmtId="0" fontId="19" fillId="0" borderId="23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left" wrapText="1"/>
    </xf>
    <xf numFmtId="0" fontId="38" fillId="21" borderId="11" xfId="0" applyFont="1" applyFill="1" applyBorder="1" applyAlignment="1">
      <alignment wrapText="1"/>
    </xf>
    <xf numFmtId="49" fontId="28" fillId="21" borderId="11" xfId="0" applyNumberFormat="1" applyFont="1" applyFill="1" applyBorder="1" applyAlignment="1" applyProtection="1">
      <alignment horizontal="center" shrinkToFit="1"/>
      <protection locked="0"/>
    </xf>
    <xf numFmtId="4" fontId="28" fillId="21" borderId="11" xfId="0" applyNumberFormat="1" applyFont="1" applyFill="1" applyBorder="1" applyAlignment="1">
      <alignment horizontal="right" shrinkToFit="1"/>
    </xf>
    <xf numFmtId="0" fontId="26" fillId="21" borderId="11" xfId="0" applyFont="1" applyFill="1" applyBorder="1" applyAlignment="1">
      <alignment wrapText="1"/>
    </xf>
    <xf numFmtId="49" fontId="29" fillId="21" borderId="11" xfId="0" applyNumberFormat="1" applyFont="1" applyFill="1" applyBorder="1" applyAlignment="1" applyProtection="1">
      <alignment horizontal="center" shrinkToFit="1"/>
      <protection locked="0"/>
    </xf>
    <xf numFmtId="4" fontId="29" fillId="21" borderId="11" xfId="0" applyNumberFormat="1" applyFont="1" applyFill="1" applyBorder="1" applyAlignment="1">
      <alignment horizontal="right" shrinkToFit="1"/>
    </xf>
    <xf numFmtId="4" fontId="17" fillId="0" borderId="0" xfId="0" applyNumberFormat="1" applyFont="1"/>
    <xf numFmtId="4" fontId="28" fillId="22" borderId="11" xfId="0" applyNumberFormat="1" applyFont="1" applyFill="1" applyBorder="1" applyAlignment="1">
      <alignment horizontal="right" shrinkToFit="1"/>
    </xf>
    <xf numFmtId="4" fontId="31" fillId="22" borderId="11" xfId="0" applyNumberFormat="1" applyFont="1" applyFill="1" applyBorder="1" applyAlignment="1">
      <alignment horizontal="right" shrinkToFit="1"/>
    </xf>
    <xf numFmtId="4" fontId="31" fillId="19" borderId="11" xfId="0" applyNumberFormat="1" applyFont="1" applyFill="1" applyBorder="1" applyAlignment="1">
      <alignment horizontal="right" shrinkToFit="1"/>
    </xf>
    <xf numFmtId="0" fontId="27" fillId="0" borderId="29" xfId="0" applyFont="1" applyFill="1" applyBorder="1" applyAlignment="1">
      <alignment horizontal="left" wrapText="1" indent="2"/>
    </xf>
    <xf numFmtId="0" fontId="22" fillId="16" borderId="24" xfId="0" applyFont="1" applyFill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22" fillId="16" borderId="31" xfId="0" applyFont="1" applyFill="1" applyBorder="1" applyAlignment="1">
      <alignment wrapText="1"/>
    </xf>
    <xf numFmtId="0" fontId="37" fillId="0" borderId="24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44" fillId="0" borderId="29" xfId="0" applyNumberFormat="1" applyFont="1" applyFill="1" applyBorder="1" applyAlignment="1">
      <alignment horizontal="center" shrinkToFit="1"/>
    </xf>
    <xf numFmtId="49" fontId="44" fillId="0" borderId="11" xfId="0" applyNumberFormat="1" applyFont="1" applyFill="1" applyBorder="1" applyAlignment="1">
      <alignment horizontal="center" shrinkToFit="1"/>
    </xf>
    <xf numFmtId="0" fontId="45" fillId="0" borderId="0" xfId="0" applyFont="1" applyFill="1"/>
    <xf numFmtId="49" fontId="30" fillId="0" borderId="11" xfId="0" applyNumberFormat="1" applyFont="1" applyFill="1" applyBorder="1" applyAlignment="1">
      <alignment horizontal="center" shrinkToFit="1"/>
    </xf>
    <xf numFmtId="49" fontId="44" fillId="0" borderId="21" xfId="0" applyNumberFormat="1" applyFont="1" applyFill="1" applyBorder="1" applyAlignment="1">
      <alignment horizontal="center" shrinkToFit="1"/>
    </xf>
    <xf numFmtId="49" fontId="35" fillId="0" borderId="11" xfId="0" applyNumberFormat="1" applyFont="1" applyFill="1" applyBorder="1" applyAlignment="1">
      <alignment horizontal="center" shrinkToFit="1"/>
    </xf>
    <xf numFmtId="0" fontId="45" fillId="0" borderId="0" xfId="0" applyFont="1"/>
    <xf numFmtId="49" fontId="45" fillId="0" borderId="11" xfId="0" applyNumberFormat="1" applyFont="1" applyFill="1" applyBorder="1" applyAlignment="1">
      <alignment horizontal="center" shrinkToFit="1"/>
    </xf>
    <xf numFmtId="49" fontId="46" fillId="0" borderId="11" xfId="0" applyNumberFormat="1" applyFont="1" applyFill="1" applyBorder="1" applyAlignment="1">
      <alignment horizontal="center" shrinkToFit="1"/>
    </xf>
    <xf numFmtId="49" fontId="47" fillId="0" borderId="11" xfId="0" applyNumberFormat="1" applyFont="1" applyFill="1" applyBorder="1" applyAlignment="1">
      <alignment horizontal="center" shrinkToFit="1"/>
    </xf>
    <xf numFmtId="49" fontId="48" fillId="4" borderId="11" xfId="0" applyNumberFormat="1" applyFont="1" applyFill="1" applyBorder="1" applyAlignment="1">
      <alignment horizontal="center" shrinkToFit="1"/>
    </xf>
    <xf numFmtId="49" fontId="49" fillId="0" borderId="11" xfId="0" applyNumberFormat="1" applyFont="1" applyFill="1" applyBorder="1" applyAlignment="1">
      <alignment horizontal="center" shrinkToFit="1"/>
    </xf>
    <xf numFmtId="0" fontId="46" fillId="0" borderId="0" xfId="0" applyFont="1"/>
    <xf numFmtId="49" fontId="47" fillId="0" borderId="21" xfId="0" applyNumberFormat="1" applyFont="1" applyFill="1" applyBorder="1" applyAlignment="1">
      <alignment horizontal="center" shrinkToFit="1"/>
    </xf>
    <xf numFmtId="49" fontId="50" fillId="17" borderId="11" xfId="0" applyNumberFormat="1" applyFont="1" applyFill="1" applyBorder="1" applyAlignment="1">
      <alignment horizontal="center" shrinkToFit="1"/>
    </xf>
    <xf numFmtId="49" fontId="47" fillId="17" borderId="11" xfId="0" applyNumberFormat="1" applyFont="1" applyFill="1" applyBorder="1" applyAlignment="1">
      <alignment horizontal="center" shrinkToFit="1"/>
    </xf>
    <xf numFmtId="49" fontId="51" fillId="17" borderId="11" xfId="0" applyNumberFormat="1" applyFont="1" applyFill="1" applyBorder="1" applyAlignment="1">
      <alignment horizontal="center" shrinkToFit="1"/>
    </xf>
    <xf numFmtId="49" fontId="49" fillId="17" borderId="11" xfId="0" applyNumberFormat="1" applyFont="1" applyFill="1" applyBorder="1" applyAlignment="1">
      <alignment horizontal="center" shrinkToFit="1"/>
    </xf>
    <xf numFmtId="49" fontId="50" fillId="0" borderId="11" xfId="0" applyNumberFormat="1" applyFont="1" applyFill="1" applyBorder="1" applyAlignment="1">
      <alignment horizontal="center" shrinkToFit="1"/>
    </xf>
    <xf numFmtId="49" fontId="48" fillId="0" borderId="11" xfId="0" applyNumberFormat="1" applyFont="1" applyFill="1" applyBorder="1" applyAlignment="1">
      <alignment horizontal="center" shrinkToFit="1"/>
    </xf>
    <xf numFmtId="49" fontId="48" fillId="21" borderId="11" xfId="0" applyNumberFormat="1" applyFont="1" applyFill="1" applyBorder="1" applyAlignment="1">
      <alignment horizontal="center" shrinkToFit="1"/>
    </xf>
    <xf numFmtId="49" fontId="46" fillId="21" borderId="11" xfId="0" applyNumberFormat="1" applyFont="1" applyFill="1" applyBorder="1" applyAlignment="1">
      <alignment horizontal="center" shrinkToFit="1"/>
    </xf>
    <xf numFmtId="49" fontId="61" fillId="19" borderId="11" xfId="0" applyNumberFormat="1" applyFont="1" applyFill="1" applyBorder="1" applyAlignment="1">
      <alignment horizontal="center" shrinkToFit="1"/>
    </xf>
    <xf numFmtId="49" fontId="52" fillId="0" borderId="11" xfId="0" applyNumberFormat="1" applyFont="1" applyFill="1" applyBorder="1" applyAlignment="1">
      <alignment horizontal="center" shrinkToFit="1"/>
    </xf>
    <xf numFmtId="49" fontId="53" fillId="0" borderId="11" xfId="0" applyNumberFormat="1" applyFont="1" applyFill="1" applyBorder="1" applyAlignment="1">
      <alignment horizontal="center" shrinkToFit="1"/>
    </xf>
    <xf numFmtId="0" fontId="54" fillId="0" borderId="11" xfId="0" applyFont="1" applyFill="1" applyBorder="1" applyAlignment="1">
      <alignment wrapText="1"/>
    </xf>
    <xf numFmtId="0" fontId="19" fillId="0" borderId="32" xfId="0" applyFont="1" applyBorder="1" applyAlignment="1">
      <alignment horizontal="justify" vertical="top" wrapText="1"/>
    </xf>
    <xf numFmtId="0" fontId="55" fillId="0" borderId="24" xfId="0" applyFont="1" applyBorder="1"/>
    <xf numFmtId="4" fontId="24" fillId="0" borderId="0" xfId="0" applyNumberFormat="1" applyFont="1" applyFill="1"/>
    <xf numFmtId="49" fontId="56" fillId="0" borderId="11" xfId="0" applyNumberFormat="1" applyFont="1" applyFill="1" applyBorder="1" applyAlignment="1">
      <alignment horizontal="center" shrinkToFit="1"/>
    </xf>
    <xf numFmtId="49" fontId="57" fillId="0" borderId="11" xfId="0" applyNumberFormat="1" applyFont="1" applyFill="1" applyBorder="1" applyAlignment="1">
      <alignment horizontal="center" shrinkToFit="1"/>
    </xf>
    <xf numFmtId="49" fontId="58" fillId="0" borderId="11" xfId="0" applyNumberFormat="1" applyFont="1" applyFill="1" applyBorder="1" applyAlignment="1">
      <alignment horizontal="center" shrinkToFit="1"/>
    </xf>
    <xf numFmtId="49" fontId="59" fillId="21" borderId="11" xfId="0" applyNumberFormat="1" applyFont="1" applyFill="1" applyBorder="1" applyAlignment="1">
      <alignment horizontal="center" shrinkToFit="1"/>
    </xf>
    <xf numFmtId="0" fontId="26" fillId="0" borderId="25" xfId="0" applyFont="1" applyBorder="1" applyAlignment="1">
      <alignment vertical="top" wrapText="1"/>
    </xf>
    <xf numFmtId="0" fontId="31" fillId="0" borderId="25" xfId="0" applyFont="1" applyBorder="1" applyAlignment="1">
      <alignment horizontal="center"/>
    </xf>
    <xf numFmtId="0" fontId="40" fillId="4" borderId="24" xfId="0" applyFont="1" applyFill="1" applyBorder="1" applyAlignment="1">
      <alignment wrapText="1"/>
    </xf>
    <xf numFmtId="49" fontId="47" fillId="0" borderId="24" xfId="0" applyNumberFormat="1" applyFont="1" applyFill="1" applyBorder="1" applyAlignment="1">
      <alignment horizontal="center" shrinkToFit="1"/>
    </xf>
    <xf numFmtId="49" fontId="47" fillId="0" borderId="33" xfId="0" applyNumberFormat="1" applyFont="1" applyFill="1" applyBorder="1" applyAlignment="1">
      <alignment horizontal="center" shrinkToFit="1"/>
    </xf>
    <xf numFmtId="0" fontId="38" fillId="4" borderId="29" xfId="0" applyFont="1" applyFill="1" applyBorder="1" applyAlignment="1">
      <alignment wrapText="1"/>
    </xf>
    <xf numFmtId="49" fontId="28" fillId="4" borderId="29" xfId="0" applyNumberFormat="1" applyFont="1" applyFill="1" applyBorder="1" applyAlignment="1" applyProtection="1">
      <alignment horizontal="center" shrinkToFit="1"/>
      <protection locked="0"/>
    </xf>
    <xf numFmtId="49" fontId="48" fillId="4" borderId="29" xfId="0" applyNumberFormat="1" applyFont="1" applyFill="1" applyBorder="1" applyAlignment="1">
      <alignment horizontal="center" shrinkToFit="1"/>
    </xf>
    <xf numFmtId="0" fontId="38" fillId="17" borderId="24" xfId="0" applyFont="1" applyFill="1" applyBorder="1" applyAlignment="1">
      <alignment vertical="center" wrapText="1"/>
    </xf>
    <xf numFmtId="49" fontId="28" fillId="17" borderId="24" xfId="0" applyNumberFormat="1" applyFont="1" applyFill="1" applyBorder="1" applyAlignment="1" applyProtection="1">
      <alignment horizontal="center" shrinkToFit="1"/>
      <protection locked="0"/>
    </xf>
    <xf numFmtId="49" fontId="48" fillId="17" borderId="24" xfId="0" applyNumberFormat="1" applyFont="1" applyFill="1" applyBorder="1" applyAlignment="1">
      <alignment horizontal="center" shrinkToFit="1"/>
    </xf>
    <xf numFmtId="2" fontId="31" fillId="23" borderId="24" xfId="0" applyNumberFormat="1" applyFont="1" applyFill="1" applyBorder="1"/>
    <xf numFmtId="0" fontId="26" fillId="23" borderId="11" xfId="0" applyFont="1" applyFill="1" applyBorder="1" applyAlignment="1">
      <alignment wrapText="1"/>
    </xf>
    <xf numFmtId="49" fontId="31" fillId="23" borderId="11" xfId="0" applyNumberFormat="1" applyFont="1" applyFill="1" applyBorder="1" applyAlignment="1" applyProtection="1">
      <alignment horizontal="center" shrinkToFit="1"/>
      <protection locked="0"/>
    </xf>
    <xf numFmtId="49" fontId="47" fillId="23" borderId="11" xfId="0" applyNumberFormat="1" applyFont="1" applyFill="1" applyBorder="1" applyAlignment="1">
      <alignment horizontal="center" shrinkToFit="1"/>
    </xf>
    <xf numFmtId="4" fontId="31" fillId="23" borderId="11" xfId="0" applyNumberFormat="1" applyFont="1" applyFill="1" applyBorder="1" applyAlignment="1">
      <alignment horizontal="right" shrinkToFit="1"/>
    </xf>
    <xf numFmtId="0" fontId="26" fillId="0" borderId="12" xfId="0" applyFont="1" applyFill="1" applyBorder="1" applyAlignment="1">
      <alignment wrapText="1"/>
    </xf>
    <xf numFmtId="49" fontId="31" fillId="0" borderId="12" xfId="0" applyNumberFormat="1" applyFont="1" applyFill="1" applyBorder="1" applyAlignment="1" applyProtection="1">
      <alignment horizontal="center" shrinkToFit="1"/>
      <protection locked="0"/>
    </xf>
    <xf numFmtId="49" fontId="47" fillId="0" borderId="12" xfId="0" applyNumberFormat="1" applyFont="1" applyFill="1" applyBorder="1" applyAlignment="1">
      <alignment horizontal="center" shrinkToFit="1"/>
    </xf>
    <xf numFmtId="4" fontId="31" fillId="0" borderId="12" xfId="0" applyNumberFormat="1" applyFont="1" applyFill="1" applyBorder="1" applyAlignment="1">
      <alignment horizontal="right" shrinkToFit="1"/>
    </xf>
    <xf numFmtId="49" fontId="31" fillId="0" borderId="24" xfId="0" applyNumberFormat="1" applyFont="1" applyFill="1" applyBorder="1" applyAlignment="1" applyProtection="1">
      <alignment horizontal="center" shrinkToFit="1"/>
      <protection locked="0"/>
    </xf>
    <xf numFmtId="4" fontId="31" fillId="0" borderId="24" xfId="0" applyNumberFormat="1" applyFont="1" applyFill="1" applyBorder="1" applyAlignment="1">
      <alignment horizontal="right" shrinkToFit="1"/>
    </xf>
    <xf numFmtId="4" fontId="28" fillId="17" borderId="0" xfId="0" applyNumberFormat="1" applyFont="1" applyFill="1" applyBorder="1" applyAlignment="1">
      <alignment horizontal="center" shrinkToFit="1"/>
    </xf>
    <xf numFmtId="0" fontId="38" fillId="23" borderId="24" xfId="0" applyFont="1" applyFill="1" applyBorder="1" applyAlignment="1">
      <alignment wrapText="1"/>
    </xf>
    <xf numFmtId="49" fontId="31" fillId="23" borderId="24" xfId="0" applyNumberFormat="1" applyFont="1" applyFill="1" applyBorder="1" applyAlignment="1" applyProtection="1">
      <alignment horizontal="center" shrinkToFit="1"/>
      <protection locked="0"/>
    </xf>
    <xf numFmtId="49" fontId="47" fillId="23" borderId="24" xfId="0" applyNumberFormat="1" applyFont="1" applyFill="1" applyBorder="1" applyAlignment="1">
      <alignment horizontal="center" shrinkToFit="1"/>
    </xf>
    <xf numFmtId="4" fontId="31" fillId="23" borderId="24" xfId="0" applyNumberFormat="1" applyFont="1" applyFill="1" applyBorder="1" applyAlignment="1">
      <alignment horizontal="right" shrinkToFit="1"/>
    </xf>
    <xf numFmtId="49" fontId="56" fillId="23" borderId="11" xfId="0" applyNumberFormat="1" applyFont="1" applyFill="1" applyBorder="1" applyAlignment="1">
      <alignment horizontal="center" shrinkToFit="1"/>
    </xf>
    <xf numFmtId="4" fontId="27" fillId="23" borderId="11" xfId="0" applyNumberFormat="1" applyFont="1" applyFill="1" applyBorder="1" applyAlignment="1">
      <alignment horizontal="right" shrinkToFit="1"/>
    </xf>
    <xf numFmtId="49" fontId="56" fillId="21" borderId="11" xfId="0" applyNumberFormat="1" applyFont="1" applyFill="1" applyBorder="1" applyAlignment="1">
      <alignment horizontal="center" shrinkToFit="1"/>
    </xf>
    <xf numFmtId="4" fontId="29" fillId="4" borderId="11" xfId="0" applyNumberFormat="1" applyFont="1" applyFill="1" applyBorder="1" applyAlignment="1">
      <alignment horizontal="right" shrinkToFit="1"/>
    </xf>
    <xf numFmtId="49" fontId="25" fillId="0" borderId="34" xfId="0" applyNumberFormat="1" applyFont="1" applyFill="1" applyBorder="1" applyAlignment="1" applyProtection="1">
      <alignment horizontal="center" shrinkToFit="1"/>
      <protection locked="0"/>
    </xf>
    <xf numFmtId="0" fontId="25" fillId="0" borderId="24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 wrapText="1"/>
    </xf>
    <xf numFmtId="0" fontId="28" fillId="0" borderId="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7"/>
  <sheetViews>
    <sheetView workbookViewId="0"/>
  </sheetViews>
  <sheetFormatPr defaultRowHeight="12.75" x14ac:dyDescent="0.2"/>
  <sheetData>
    <row r="1" spans="1:2" x14ac:dyDescent="0.2">
      <c r="A1" s="1">
        <v>39448</v>
      </c>
      <c r="B1">
        <v>1</v>
      </c>
    </row>
    <row r="2" spans="1:2" x14ac:dyDescent="0.2">
      <c r="A2" s="1">
        <v>39538</v>
      </c>
    </row>
    <row r="3" spans="1:2" x14ac:dyDescent="0.2">
      <c r="A3" t="s">
        <v>0</v>
      </c>
    </row>
    <row r="4" spans="1:2" x14ac:dyDescent="0.2">
      <c r="A4" t="s">
        <v>1</v>
      </c>
    </row>
    <row r="5" spans="1:2" x14ac:dyDescent="0.2">
      <c r="A5" t="s">
        <v>2</v>
      </c>
    </row>
    <row r="6" spans="1:2" x14ac:dyDescent="0.2">
      <c r="A6" t="s">
        <v>3</v>
      </c>
    </row>
    <row r="7" spans="1:2" x14ac:dyDescent="0.2">
      <c r="A7">
        <v>1656756</v>
      </c>
    </row>
    <row r="8" spans="1:2" x14ac:dyDescent="0.2">
      <c r="A8" t="s">
        <v>4</v>
      </c>
    </row>
    <row r="9" spans="1:2" x14ac:dyDescent="0.2">
      <c r="A9" t="s">
        <v>5</v>
      </c>
    </row>
    <row r="10" spans="1:2" x14ac:dyDescent="0.2">
      <c r="A10" t="s">
        <v>6</v>
      </c>
    </row>
    <row r="11" spans="1:2" x14ac:dyDescent="0.2">
      <c r="A11">
        <v>3</v>
      </c>
    </row>
    <row r="12" spans="1:2" x14ac:dyDescent="0.2">
      <c r="A12" t="s">
        <v>7</v>
      </c>
    </row>
    <row r="13" spans="1:2" x14ac:dyDescent="0.2">
      <c r="A13" t="s">
        <v>8</v>
      </c>
    </row>
    <row r="14" spans="1:2" x14ac:dyDescent="0.2">
      <c r="A14" t="s">
        <v>9</v>
      </c>
    </row>
    <row r="15" spans="1:2" x14ac:dyDescent="0.2">
      <c r="A15" t="s">
        <v>10</v>
      </c>
    </row>
    <row r="16" spans="1:2" x14ac:dyDescent="0.2">
      <c r="A16" t="s">
        <v>11</v>
      </c>
    </row>
    <row r="17" spans="1:1" x14ac:dyDescent="0.2">
      <c r="A17" t="s">
        <v>12</v>
      </c>
    </row>
  </sheetData>
  <sheetProtection selectLockedCells="1" selectUnlockedCells="1"/>
  <phoneticPr fontId="21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8"/>
  <sheetViews>
    <sheetView showGridLines="0" zoomScale="75" zoomScaleNormal="75" workbookViewId="0">
      <selection activeCell="D44" sqref="D44"/>
    </sheetView>
  </sheetViews>
  <sheetFormatPr defaultRowHeight="12.75" x14ac:dyDescent="0.2"/>
  <cols>
    <col min="1" max="1" width="50.7109375" style="2" customWidth="1"/>
    <col min="2" max="2" width="7.7109375" style="2" customWidth="1"/>
    <col min="3" max="3" width="22.7109375" style="2" customWidth="1"/>
    <col min="4" max="4" width="20" style="2" customWidth="1"/>
    <col min="5" max="7" width="20.7109375" style="2" customWidth="1"/>
    <col min="8" max="8" width="20.7109375" style="3" customWidth="1"/>
    <col min="9" max="11" width="20.7109375" style="2" customWidth="1"/>
    <col min="12" max="12" width="1.7109375" style="2" customWidth="1"/>
    <col min="13" max="16384" width="9.140625" style="2"/>
  </cols>
  <sheetData>
    <row r="1" spans="1:10" s="5" customFormat="1" ht="14.25" x14ac:dyDescent="0.2">
      <c r="A1" s="287" t="s">
        <v>13</v>
      </c>
      <c r="B1" s="287"/>
      <c r="C1" s="287"/>
      <c r="D1" s="287"/>
      <c r="E1" s="287"/>
      <c r="F1" s="287"/>
      <c r="G1" s="287"/>
      <c r="H1" s="287"/>
      <c r="I1" s="287"/>
      <c r="J1" s="4"/>
    </row>
    <row r="2" spans="1:10" s="5" customFormat="1" ht="9" customHeight="1" x14ac:dyDescent="0.2">
      <c r="A2" s="6"/>
      <c r="B2" s="6"/>
      <c r="C2" s="7"/>
      <c r="D2" s="8"/>
      <c r="E2" s="8"/>
      <c r="F2" s="8"/>
      <c r="G2" s="9"/>
      <c r="H2" s="10"/>
      <c r="I2" s="4"/>
      <c r="J2" s="4"/>
    </row>
    <row r="3" spans="1:10" s="5" customFormat="1" ht="27" customHeight="1" x14ac:dyDescent="0.2">
      <c r="A3" s="288" t="s">
        <v>14</v>
      </c>
      <c r="B3" s="289" t="s">
        <v>15</v>
      </c>
      <c r="C3" s="289" t="s">
        <v>16</v>
      </c>
      <c r="D3" s="290" t="s">
        <v>17</v>
      </c>
      <c r="E3" s="290" t="s">
        <v>18</v>
      </c>
      <c r="F3" s="290"/>
      <c r="G3" s="290"/>
      <c r="H3" s="290"/>
      <c r="I3" s="291" t="s">
        <v>19</v>
      </c>
    </row>
    <row r="4" spans="1:10" s="5" customFormat="1" ht="45" customHeight="1" x14ac:dyDescent="0.2">
      <c r="A4" s="288"/>
      <c r="B4" s="289"/>
      <c r="C4" s="289"/>
      <c r="D4" s="290"/>
      <c r="E4" s="11" t="s">
        <v>20</v>
      </c>
      <c r="F4" s="12" t="s">
        <v>21</v>
      </c>
      <c r="G4" s="12" t="s">
        <v>22</v>
      </c>
      <c r="H4" s="12" t="s">
        <v>23</v>
      </c>
      <c r="I4" s="291" t="s">
        <v>24</v>
      </c>
    </row>
    <row r="5" spans="1:10" s="17" customFormat="1" ht="14.25" x14ac:dyDescent="0.2">
      <c r="A5" s="13">
        <v>1</v>
      </c>
      <c r="B5" s="14">
        <v>2</v>
      </c>
      <c r="C5" s="14">
        <v>3</v>
      </c>
      <c r="D5" s="14">
        <v>4</v>
      </c>
      <c r="E5" s="15">
        <v>5</v>
      </c>
      <c r="F5" s="14">
        <v>6</v>
      </c>
      <c r="G5" s="14">
        <v>7</v>
      </c>
      <c r="H5" s="16">
        <v>8</v>
      </c>
      <c r="I5" s="16">
        <v>9</v>
      </c>
    </row>
    <row r="6" spans="1:10" s="20" customFormat="1" ht="15" x14ac:dyDescent="0.2">
      <c r="A6" s="127" t="s">
        <v>25</v>
      </c>
      <c r="B6" s="128" t="s">
        <v>26</v>
      </c>
      <c r="C6" s="128" t="s">
        <v>27</v>
      </c>
      <c r="D6" s="70">
        <f>D18+D19</f>
        <v>487092</v>
      </c>
      <c r="E6" s="70">
        <f>0-'2. Расходы бюджета (1)'!F222</f>
        <v>104107.56000000017</v>
      </c>
      <c r="F6" s="70">
        <v>0</v>
      </c>
      <c r="G6" s="70">
        <v>0</v>
      </c>
      <c r="H6" s="70">
        <f>E6</f>
        <v>104107.56000000017</v>
      </c>
      <c r="I6" s="70">
        <v>0</v>
      </c>
    </row>
    <row r="7" spans="1:10" s="20" customFormat="1" ht="15" x14ac:dyDescent="0.2">
      <c r="A7" s="127" t="s">
        <v>28</v>
      </c>
      <c r="B7" s="128" t="s">
        <v>29</v>
      </c>
      <c r="C7" s="128" t="s">
        <v>30</v>
      </c>
      <c r="D7" s="70">
        <v>0</v>
      </c>
      <c r="E7" s="70">
        <v>0</v>
      </c>
      <c r="F7" s="70">
        <v>0</v>
      </c>
      <c r="G7" s="70">
        <v>0</v>
      </c>
      <c r="H7" s="70">
        <f t="shared" ref="H7:H19" si="0">E7</f>
        <v>0</v>
      </c>
      <c r="I7" s="70">
        <v>0</v>
      </c>
    </row>
    <row r="8" spans="1:10" s="20" customFormat="1" ht="28.5" x14ac:dyDescent="0.2">
      <c r="A8" s="127" t="s">
        <v>31</v>
      </c>
      <c r="B8" s="128" t="s">
        <v>32</v>
      </c>
      <c r="C8" s="128" t="s">
        <v>33</v>
      </c>
      <c r="D8" s="70">
        <v>0</v>
      </c>
      <c r="E8" s="70">
        <v>0</v>
      </c>
      <c r="F8" s="70">
        <v>0</v>
      </c>
      <c r="G8" s="70">
        <v>0</v>
      </c>
      <c r="H8" s="70">
        <f t="shared" si="0"/>
        <v>0</v>
      </c>
      <c r="I8" s="70">
        <v>0</v>
      </c>
    </row>
    <row r="9" spans="1:10" s="20" customFormat="1" ht="15" x14ac:dyDescent="0.2">
      <c r="A9" s="127" t="s">
        <v>34</v>
      </c>
      <c r="B9" s="128" t="s">
        <v>35</v>
      </c>
      <c r="C9" s="128" t="s">
        <v>36</v>
      </c>
      <c r="D9" s="70">
        <v>0</v>
      </c>
      <c r="E9" s="70">
        <v>0</v>
      </c>
      <c r="F9" s="70">
        <v>0</v>
      </c>
      <c r="G9" s="70">
        <v>0</v>
      </c>
      <c r="H9" s="70">
        <f t="shared" si="0"/>
        <v>0</v>
      </c>
      <c r="I9" s="70">
        <v>0</v>
      </c>
    </row>
    <row r="10" spans="1:10" s="20" customFormat="1" ht="15" x14ac:dyDescent="0.2">
      <c r="A10" s="127" t="s">
        <v>37</v>
      </c>
      <c r="B10" s="128" t="s">
        <v>38</v>
      </c>
      <c r="C10" s="128" t="s">
        <v>39</v>
      </c>
      <c r="D10" s="70">
        <v>0</v>
      </c>
      <c r="E10" s="70">
        <v>0</v>
      </c>
      <c r="F10" s="70">
        <v>0</v>
      </c>
      <c r="G10" s="70">
        <v>0</v>
      </c>
      <c r="H10" s="70">
        <f t="shared" si="0"/>
        <v>0</v>
      </c>
      <c r="I10" s="70">
        <v>0</v>
      </c>
    </row>
    <row r="11" spans="1:10" s="20" customFormat="1" ht="15" x14ac:dyDescent="0.2">
      <c r="A11" s="127" t="s">
        <v>40</v>
      </c>
      <c r="B11" s="128" t="s">
        <v>41</v>
      </c>
      <c r="C11" s="128" t="s">
        <v>30</v>
      </c>
      <c r="D11" s="70">
        <v>0</v>
      </c>
      <c r="E11" s="70">
        <v>0</v>
      </c>
      <c r="F11" s="70">
        <v>0</v>
      </c>
      <c r="G11" s="70">
        <v>0</v>
      </c>
      <c r="H11" s="70">
        <f t="shared" si="0"/>
        <v>0</v>
      </c>
      <c r="I11" s="70">
        <v>0</v>
      </c>
    </row>
    <row r="12" spans="1:10" s="20" customFormat="1" ht="15" x14ac:dyDescent="0.2">
      <c r="A12" s="127" t="s">
        <v>42</v>
      </c>
      <c r="B12" s="128" t="s">
        <v>43</v>
      </c>
      <c r="C12" s="128" t="s">
        <v>30</v>
      </c>
      <c r="D12" s="70">
        <v>0</v>
      </c>
      <c r="E12" s="70">
        <v>0</v>
      </c>
      <c r="F12" s="70">
        <v>0</v>
      </c>
      <c r="G12" s="70">
        <v>0</v>
      </c>
      <c r="H12" s="70">
        <f t="shared" si="0"/>
        <v>0</v>
      </c>
      <c r="I12" s="70">
        <v>0</v>
      </c>
    </row>
    <row r="13" spans="1:10" s="20" customFormat="1" ht="15" x14ac:dyDescent="0.2">
      <c r="A13" s="127" t="s">
        <v>44</v>
      </c>
      <c r="B13" s="128" t="s">
        <v>45</v>
      </c>
      <c r="C13" s="128" t="s">
        <v>30</v>
      </c>
      <c r="D13" s="70">
        <v>0</v>
      </c>
      <c r="E13" s="70">
        <f>E6</f>
        <v>104107.56000000017</v>
      </c>
      <c r="F13" s="70">
        <v>0</v>
      </c>
      <c r="G13" s="70">
        <v>0</v>
      </c>
      <c r="H13" s="70">
        <f t="shared" si="0"/>
        <v>104107.56000000017</v>
      </c>
      <c r="I13" s="70">
        <v>0</v>
      </c>
    </row>
    <row r="14" spans="1:10" s="20" customFormat="1" ht="42.75" x14ac:dyDescent="0.2">
      <c r="A14" s="127" t="s">
        <v>46</v>
      </c>
      <c r="B14" s="128" t="s">
        <v>47</v>
      </c>
      <c r="C14" s="128" t="s">
        <v>30</v>
      </c>
      <c r="D14" s="70">
        <v>0</v>
      </c>
      <c r="E14" s="70">
        <f>E6</f>
        <v>104107.56000000017</v>
      </c>
      <c r="F14" s="70">
        <v>0</v>
      </c>
      <c r="G14" s="70">
        <v>0</v>
      </c>
      <c r="H14" s="70">
        <f t="shared" si="0"/>
        <v>104107.56000000017</v>
      </c>
      <c r="I14" s="70">
        <v>0</v>
      </c>
    </row>
    <row r="15" spans="1:10" s="20" customFormat="1" ht="28.5" x14ac:dyDescent="0.2">
      <c r="A15" s="127" t="s">
        <v>48</v>
      </c>
      <c r="B15" s="128" t="s">
        <v>49</v>
      </c>
      <c r="C15" s="128" t="s">
        <v>30</v>
      </c>
      <c r="D15" s="70">
        <v>0</v>
      </c>
      <c r="E15" s="70">
        <f>-'1. Доходы бюджета (1)'!E16</f>
        <v>-918053.69</v>
      </c>
      <c r="F15" s="70">
        <v>0</v>
      </c>
      <c r="G15" s="70">
        <v>0</v>
      </c>
      <c r="H15" s="70">
        <f t="shared" si="0"/>
        <v>-918053.69</v>
      </c>
      <c r="I15" s="70">
        <v>0</v>
      </c>
    </row>
    <row r="16" spans="1:10" s="20" customFormat="1" ht="28.5" x14ac:dyDescent="0.2">
      <c r="A16" s="127" t="s">
        <v>50</v>
      </c>
      <c r="B16" s="128" t="s">
        <v>51</v>
      </c>
      <c r="C16" s="128" t="s">
        <v>30</v>
      </c>
      <c r="D16" s="70">
        <v>0</v>
      </c>
      <c r="E16" s="70">
        <f>'2. Расходы бюджета (1)'!F6</f>
        <v>1022161.2500000001</v>
      </c>
      <c r="F16" s="70">
        <v>0</v>
      </c>
      <c r="G16" s="70">
        <v>0</v>
      </c>
      <c r="H16" s="70">
        <f t="shared" si="0"/>
        <v>1022161.2500000001</v>
      </c>
      <c r="I16" s="70">
        <v>0</v>
      </c>
    </row>
    <row r="17" spans="1:12" s="20" customFormat="1" ht="28.5" x14ac:dyDescent="0.2">
      <c r="A17" s="127" t="s">
        <v>52</v>
      </c>
      <c r="B17" s="128" t="s">
        <v>53</v>
      </c>
      <c r="C17" s="128" t="s">
        <v>30</v>
      </c>
      <c r="D17" s="70">
        <v>0</v>
      </c>
      <c r="E17" s="70">
        <v>0</v>
      </c>
      <c r="F17" s="70">
        <v>0</v>
      </c>
      <c r="G17" s="70">
        <v>0</v>
      </c>
      <c r="H17" s="70">
        <f t="shared" si="0"/>
        <v>0</v>
      </c>
      <c r="I17" s="70">
        <v>0</v>
      </c>
    </row>
    <row r="18" spans="1:12" s="20" customFormat="1" ht="28.5" x14ac:dyDescent="0.2">
      <c r="A18" s="127" t="s">
        <v>54</v>
      </c>
      <c r="B18" s="128" t="s">
        <v>55</v>
      </c>
      <c r="C18" s="128" t="s">
        <v>30</v>
      </c>
      <c r="D18" s="70">
        <f>-'1. Доходы бюджета (1)'!D16</f>
        <v>-2677281.2999999998</v>
      </c>
      <c r="E18" s="70">
        <f>-'1. Доходы бюджета (1)'!E16</f>
        <v>-918053.69</v>
      </c>
      <c r="F18" s="70">
        <v>0</v>
      </c>
      <c r="G18" s="70">
        <v>0</v>
      </c>
      <c r="H18" s="70">
        <f t="shared" si="0"/>
        <v>-918053.69</v>
      </c>
      <c r="I18" s="70">
        <v>0</v>
      </c>
    </row>
    <row r="19" spans="1:12" s="20" customFormat="1" ht="28.5" x14ac:dyDescent="0.2">
      <c r="A19" s="127" t="s">
        <v>56</v>
      </c>
      <c r="B19" s="128" t="s">
        <v>57</v>
      </c>
      <c r="C19" s="128" t="s">
        <v>30</v>
      </c>
      <c r="D19" s="70">
        <f>'2. Расходы бюджета (1)'!D6</f>
        <v>3164373.3</v>
      </c>
      <c r="E19" s="70">
        <f>'2. Расходы бюджета (1)'!F6</f>
        <v>1022161.2500000001</v>
      </c>
      <c r="F19" s="70">
        <v>0</v>
      </c>
      <c r="G19" s="70">
        <v>0</v>
      </c>
      <c r="H19" s="70">
        <f t="shared" si="0"/>
        <v>1022161.2500000001</v>
      </c>
      <c r="I19" s="70">
        <v>0</v>
      </c>
    </row>
    <row r="20" spans="1:12" s="20" customFormat="1" ht="41.25" customHeight="1" x14ac:dyDescent="0.2">
      <c r="C20" s="21"/>
      <c r="D20" s="21"/>
      <c r="E20" s="21"/>
      <c r="F20" s="21"/>
      <c r="G20" s="21"/>
      <c r="H20" s="22"/>
      <c r="I20" s="21"/>
    </row>
    <row r="21" spans="1:12" s="5" customFormat="1" ht="60.6" customHeight="1" x14ac:dyDescent="0.2">
      <c r="A21" s="285" t="s">
        <v>378</v>
      </c>
      <c r="B21" s="285"/>
      <c r="C21" s="285"/>
      <c r="D21" s="285"/>
      <c r="E21" s="285"/>
      <c r="F21" s="285"/>
      <c r="G21" s="285"/>
      <c r="H21" s="285"/>
      <c r="I21" s="285"/>
      <c r="J21" s="23"/>
      <c r="K21" s="23"/>
      <c r="L21" s="23"/>
    </row>
    <row r="22" spans="1:12" x14ac:dyDescent="0.2">
      <c r="A22" s="286" t="s">
        <v>377</v>
      </c>
      <c r="B22" s="286"/>
      <c r="C22" s="286"/>
      <c r="D22" s="286"/>
      <c r="E22" s="286"/>
      <c r="F22" s="286"/>
      <c r="G22" s="286"/>
      <c r="H22" s="286"/>
      <c r="I22" s="286"/>
    </row>
    <row r="35" spans="6:7" x14ac:dyDescent="0.2">
      <c r="F35" s="209"/>
    </row>
    <row r="38" spans="6:7" x14ac:dyDescent="0.2">
      <c r="G38" s="209"/>
    </row>
  </sheetData>
  <sheetProtection selectLockedCells="1" selectUnlockedCells="1"/>
  <mergeCells count="9">
    <mergeCell ref="A21:I21"/>
    <mergeCell ref="A22:I22"/>
    <mergeCell ref="A1:I1"/>
    <mergeCell ref="A3:A4"/>
    <mergeCell ref="B3:B4"/>
    <mergeCell ref="C3:C4"/>
    <mergeCell ref="D3:D4"/>
    <mergeCell ref="E3:H3"/>
    <mergeCell ref="I3:I4"/>
  </mergeCells>
  <phoneticPr fontId="21" type="noConversion"/>
  <pageMargins left="0.1701388888888889" right="0.1701388888888889" top="0.4513888888888889" bottom="0.59027777777777768" header="0.51180555555555551" footer="0.51180555555555551"/>
  <pageSetup paperSize="9" scale="70" firstPageNumber="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224"/>
  <sheetViews>
    <sheetView showGridLines="0" tabSelected="1" topLeftCell="A35" zoomScale="75" zoomScaleNormal="75" workbookViewId="0">
      <selection activeCell="M6" sqref="M6"/>
    </sheetView>
  </sheetViews>
  <sheetFormatPr defaultRowHeight="15.75" x14ac:dyDescent="0.25"/>
  <cols>
    <col min="1" max="1" width="65.7109375" style="137" customWidth="1"/>
    <col min="2" max="2" width="6.5703125" style="2" customWidth="1"/>
    <col min="3" max="3" width="38.85546875" style="2" customWidth="1"/>
    <col min="4" max="4" width="21.42578125" style="2" customWidth="1"/>
    <col min="5" max="5" width="16.5703125" style="20" customWidth="1"/>
    <col min="6" max="6" width="19.7109375" style="2" customWidth="1"/>
    <col min="7" max="7" width="12.140625" style="2" customWidth="1"/>
    <col min="8" max="8" width="10.5703125" style="3" customWidth="1"/>
    <col min="9" max="9" width="15.140625" style="2" customWidth="1"/>
    <col min="10" max="10" width="11.85546875" style="2" customWidth="1"/>
    <col min="11" max="11" width="20" style="2" customWidth="1"/>
    <col min="12" max="12" width="1.7109375" style="2" customWidth="1"/>
    <col min="13" max="13" width="11.5703125" style="2" bestFit="1" customWidth="1"/>
    <col min="14" max="14" width="13.28515625" style="2" bestFit="1" customWidth="1"/>
    <col min="15" max="15" width="15.140625" style="2" customWidth="1"/>
    <col min="16" max="16384" width="9.140625" style="2"/>
  </cols>
  <sheetData>
    <row r="1" spans="1:14" s="5" customFormat="1" ht="14.25" x14ac:dyDescent="0.2">
      <c r="A1" s="287" t="s">
        <v>58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4" s="5" customFormat="1" ht="9" customHeight="1" x14ac:dyDescent="0.25">
      <c r="A2" s="132"/>
      <c r="B2" s="6"/>
      <c r="C2" s="7"/>
      <c r="D2" s="8"/>
      <c r="E2" s="24"/>
      <c r="F2" s="8"/>
      <c r="G2" s="9"/>
      <c r="H2" s="10"/>
      <c r="I2" s="4"/>
      <c r="J2" s="4"/>
    </row>
    <row r="3" spans="1:14" s="5" customFormat="1" ht="27" customHeight="1" x14ac:dyDescent="0.2">
      <c r="A3" s="293" t="s">
        <v>14</v>
      </c>
      <c r="B3" s="289" t="s">
        <v>15</v>
      </c>
      <c r="C3" s="289" t="s">
        <v>59</v>
      </c>
      <c r="D3" s="290" t="s">
        <v>60</v>
      </c>
      <c r="E3" s="295" t="s">
        <v>61</v>
      </c>
      <c r="F3" s="290" t="s">
        <v>18</v>
      </c>
      <c r="G3" s="290"/>
      <c r="H3" s="290"/>
      <c r="I3" s="290"/>
      <c r="J3" s="291" t="s">
        <v>19</v>
      </c>
      <c r="K3" s="291"/>
    </row>
    <row r="4" spans="1:14" s="5" customFormat="1" ht="45" customHeight="1" x14ac:dyDescent="0.2">
      <c r="A4" s="294"/>
      <c r="B4" s="289"/>
      <c r="C4" s="289"/>
      <c r="D4" s="290"/>
      <c r="E4" s="295"/>
      <c r="F4" s="11" t="s">
        <v>20</v>
      </c>
      <c r="G4" s="12" t="s">
        <v>21</v>
      </c>
      <c r="H4" s="12" t="s">
        <v>22</v>
      </c>
      <c r="I4" s="12" t="s">
        <v>23</v>
      </c>
      <c r="J4" s="25" t="s">
        <v>231</v>
      </c>
      <c r="K4" s="25" t="s">
        <v>62</v>
      </c>
    </row>
    <row r="5" spans="1:14" s="17" customFormat="1" x14ac:dyDescent="0.2">
      <c r="A5" s="133">
        <v>1</v>
      </c>
      <c r="B5" s="14">
        <v>2</v>
      </c>
      <c r="C5" s="14">
        <v>3</v>
      </c>
      <c r="D5" s="14">
        <v>4</v>
      </c>
      <c r="E5" s="26">
        <v>5</v>
      </c>
      <c r="F5" s="15">
        <v>6</v>
      </c>
      <c r="G5" s="14">
        <v>7</v>
      </c>
      <c r="H5" s="14">
        <v>8</v>
      </c>
      <c r="I5" s="16">
        <v>9</v>
      </c>
      <c r="J5" s="16">
        <v>10</v>
      </c>
      <c r="K5" s="16">
        <v>11</v>
      </c>
    </row>
    <row r="6" spans="1:14" s="28" customFormat="1" x14ac:dyDescent="0.25">
      <c r="A6" s="134" t="s">
        <v>63</v>
      </c>
      <c r="B6" s="36" t="s">
        <v>64</v>
      </c>
      <c r="C6" s="36" t="s">
        <v>65</v>
      </c>
      <c r="D6" s="72">
        <f t="shared" ref="D6:K6" si="0">D7+D74+D83+D89+D108+D168+D172+D210+D213+D81+D79+D166</f>
        <v>3164373.3</v>
      </c>
      <c r="E6" s="72">
        <f t="shared" si="0"/>
        <v>3164373.3</v>
      </c>
      <c r="F6" s="72">
        <f t="shared" si="0"/>
        <v>1022161.2500000001</v>
      </c>
      <c r="G6" s="72">
        <f t="shared" si="0"/>
        <v>0</v>
      </c>
      <c r="H6" s="72">
        <f t="shared" si="0"/>
        <v>0</v>
      </c>
      <c r="I6" s="72">
        <f t="shared" si="0"/>
        <v>1022161.2500000001</v>
      </c>
      <c r="J6" s="72">
        <f t="shared" si="0"/>
        <v>0</v>
      </c>
      <c r="K6" s="72">
        <f t="shared" si="0"/>
        <v>2142212.0499999998</v>
      </c>
      <c r="N6" s="247"/>
    </row>
    <row r="7" spans="1:14" s="29" customFormat="1" ht="16.5" customHeight="1" x14ac:dyDescent="0.25">
      <c r="A7" s="135" t="s">
        <v>66</v>
      </c>
      <c r="B7" s="40"/>
      <c r="C7" s="41"/>
      <c r="D7" s="42">
        <f t="shared" ref="D7:J7" si="1">D8+D9</f>
        <v>419223</v>
      </c>
      <c r="E7" s="42">
        <f t="shared" si="1"/>
        <v>419223</v>
      </c>
      <c r="F7" s="42">
        <f t="shared" si="1"/>
        <v>195064.04</v>
      </c>
      <c r="G7" s="42">
        <f t="shared" si="1"/>
        <v>0</v>
      </c>
      <c r="H7" s="42">
        <f t="shared" si="1"/>
        <v>0</v>
      </c>
      <c r="I7" s="42">
        <f t="shared" si="1"/>
        <v>195064.04</v>
      </c>
      <c r="J7" s="42">
        <f t="shared" si="1"/>
        <v>0</v>
      </c>
      <c r="K7" s="42">
        <f>E7-F7</f>
        <v>224158.96</v>
      </c>
    </row>
    <row r="8" spans="1:14" s="33" customFormat="1" ht="18" customHeight="1" x14ac:dyDescent="0.3">
      <c r="A8" s="136" t="s">
        <v>67</v>
      </c>
      <c r="B8" s="116" t="s">
        <v>64</v>
      </c>
      <c r="C8" s="228" t="s">
        <v>405</v>
      </c>
      <c r="D8" s="74">
        <v>322753</v>
      </c>
      <c r="E8" s="74">
        <f>D8</f>
        <v>322753</v>
      </c>
      <c r="F8" s="74">
        <f>10000+29351+31299+25403+26003+25803</f>
        <v>147859</v>
      </c>
      <c r="G8" s="74">
        <v>0</v>
      </c>
      <c r="H8" s="74">
        <v>0</v>
      </c>
      <c r="I8" s="74">
        <f>F8</f>
        <v>147859</v>
      </c>
      <c r="J8" s="74">
        <v>0</v>
      </c>
      <c r="K8" s="74">
        <f>E8-F8</f>
        <v>174894</v>
      </c>
    </row>
    <row r="9" spans="1:14" s="33" customFormat="1" ht="20.25" customHeight="1" x14ac:dyDescent="0.3">
      <c r="A9" s="136" t="s">
        <v>68</v>
      </c>
      <c r="B9" s="116" t="s">
        <v>64</v>
      </c>
      <c r="C9" s="228" t="s">
        <v>406</v>
      </c>
      <c r="D9" s="74">
        <v>96470</v>
      </c>
      <c r="E9" s="74">
        <f>D9</f>
        <v>96470</v>
      </c>
      <c r="F9" s="74">
        <f>14643.06+9184.45+7792.51+7792.51+7792.51</f>
        <v>47205.040000000008</v>
      </c>
      <c r="G9" s="74">
        <v>0</v>
      </c>
      <c r="H9" s="74">
        <v>0</v>
      </c>
      <c r="I9" s="74">
        <f>F9</f>
        <v>47205.040000000008</v>
      </c>
      <c r="J9" s="74">
        <v>0</v>
      </c>
      <c r="K9" s="74">
        <f>E9-F9</f>
        <v>49264.959999999992</v>
      </c>
      <c r="M9" s="34"/>
      <c r="N9" s="34"/>
    </row>
    <row r="10" spans="1:14" s="29" customFormat="1" ht="20.25" x14ac:dyDescent="0.3">
      <c r="A10" s="135" t="s">
        <v>69</v>
      </c>
      <c r="B10" s="40"/>
      <c r="C10" s="229"/>
      <c r="D10" s="42">
        <f>D11+D22+D55</f>
        <v>854461</v>
      </c>
      <c r="E10" s="42">
        <f t="shared" ref="E10:K10" si="2">E11+E21+E22+E25+E29+E32+E35+E38+E42+E43+E54</f>
        <v>854461</v>
      </c>
      <c r="F10" s="42">
        <f>F11+F21+F22+F25+F29+F32+F35+F38+F42+F43+F54</f>
        <v>382885.26</v>
      </c>
      <c r="G10" s="42">
        <f t="shared" si="2"/>
        <v>0</v>
      </c>
      <c r="H10" s="42">
        <f t="shared" si="2"/>
        <v>0</v>
      </c>
      <c r="I10" s="42">
        <f t="shared" si="2"/>
        <v>382885.26</v>
      </c>
      <c r="J10" s="42">
        <f t="shared" si="2"/>
        <v>0</v>
      </c>
      <c r="K10" s="42">
        <f t="shared" si="2"/>
        <v>471575.74</v>
      </c>
    </row>
    <row r="11" spans="1:14" s="33" customFormat="1" ht="20.25" x14ac:dyDescent="0.3">
      <c r="A11" s="136" t="s">
        <v>67</v>
      </c>
      <c r="B11" s="116" t="s">
        <v>64</v>
      </c>
      <c r="C11" s="228" t="s">
        <v>407</v>
      </c>
      <c r="D11" s="74">
        <v>480709</v>
      </c>
      <c r="E11" s="74">
        <f>D11</f>
        <v>480709</v>
      </c>
      <c r="F11" s="74">
        <f>15000+37073.18+45664.98+34678.5+34259.54+37845.54</f>
        <v>204521.74000000002</v>
      </c>
      <c r="G11" s="74">
        <v>0</v>
      </c>
      <c r="H11" s="74">
        <v>0</v>
      </c>
      <c r="I11" s="74">
        <f>F11</f>
        <v>204521.74000000002</v>
      </c>
      <c r="J11" s="74">
        <v>0</v>
      </c>
      <c r="K11" s="74">
        <f>E11-F11</f>
        <v>276187.26</v>
      </c>
      <c r="M11" s="34"/>
    </row>
    <row r="12" spans="1:14" s="33" customFormat="1" ht="20.25" hidden="1" x14ac:dyDescent="0.3">
      <c r="A12" s="134" t="s">
        <v>70</v>
      </c>
      <c r="B12" s="116"/>
      <c r="C12" s="228"/>
      <c r="D12" s="74"/>
      <c r="E12" s="74"/>
      <c r="F12" s="74"/>
      <c r="G12" s="74"/>
      <c r="H12" s="74"/>
      <c r="I12" s="74"/>
      <c r="J12" s="74"/>
      <c r="K12" s="74"/>
    </row>
    <row r="13" spans="1:14" s="33" customFormat="1" ht="20.25" hidden="1" x14ac:dyDescent="0.3">
      <c r="A13" s="136" t="s">
        <v>67</v>
      </c>
      <c r="B13" s="116"/>
      <c r="C13" s="228" t="s">
        <v>71</v>
      </c>
      <c r="D13" s="74">
        <v>158826.79999999999</v>
      </c>
      <c r="E13" s="74">
        <f>D13</f>
        <v>158826.79999999999</v>
      </c>
      <c r="F13" s="74"/>
      <c r="G13" s="74">
        <v>0</v>
      </c>
      <c r="H13" s="74">
        <v>0</v>
      </c>
      <c r="I13" s="74">
        <f>F13</f>
        <v>0</v>
      </c>
      <c r="J13" s="74"/>
      <c r="K13" s="74">
        <f>D13-F13</f>
        <v>158826.79999999999</v>
      </c>
    </row>
    <row r="14" spans="1:14" s="33" customFormat="1" ht="20.25" hidden="1" x14ac:dyDescent="0.3">
      <c r="A14" s="136" t="s">
        <v>72</v>
      </c>
      <c r="B14" s="116" t="s">
        <v>64</v>
      </c>
      <c r="C14" s="228" t="s">
        <v>73</v>
      </c>
      <c r="D14" s="74">
        <f>1000-600-100-300</f>
        <v>0</v>
      </c>
      <c r="E14" s="74">
        <f>D14</f>
        <v>0</v>
      </c>
      <c r="F14" s="74"/>
      <c r="G14" s="74">
        <v>0</v>
      </c>
      <c r="H14" s="74">
        <v>0</v>
      </c>
      <c r="I14" s="74">
        <f>F14</f>
        <v>0</v>
      </c>
      <c r="J14" s="74"/>
      <c r="K14" s="74">
        <f>D14-F14</f>
        <v>0</v>
      </c>
    </row>
    <row r="15" spans="1:14" s="33" customFormat="1" ht="20.25" hidden="1" x14ac:dyDescent="0.3">
      <c r="A15" s="134" t="s">
        <v>74</v>
      </c>
      <c r="B15" s="116"/>
      <c r="C15" s="230"/>
      <c r="D15" s="74"/>
      <c r="E15" s="74"/>
      <c r="F15" s="74"/>
      <c r="G15" s="74"/>
      <c r="H15" s="74"/>
      <c r="I15" s="74"/>
      <c r="J15" s="74"/>
      <c r="K15" s="74"/>
    </row>
    <row r="16" spans="1:14" s="33" customFormat="1" ht="12.75" hidden="1" customHeight="1" x14ac:dyDescent="0.3">
      <c r="A16" s="136" t="s">
        <v>75</v>
      </c>
      <c r="B16" s="116"/>
      <c r="C16" s="230" t="s">
        <v>76</v>
      </c>
      <c r="D16" s="74">
        <f t="shared" ref="D16:K16" si="3">D14</f>
        <v>0</v>
      </c>
      <c r="E16" s="74">
        <f t="shared" si="3"/>
        <v>0</v>
      </c>
      <c r="F16" s="74"/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</row>
    <row r="17" spans="1:15" ht="20.25" hidden="1" x14ac:dyDescent="0.3">
      <c r="B17" s="117"/>
      <c r="C17" s="231"/>
      <c r="D17" s="117"/>
      <c r="E17" s="118"/>
      <c r="F17" s="117"/>
      <c r="G17" s="117"/>
      <c r="H17" s="119"/>
      <c r="I17" s="117"/>
      <c r="J17" s="117"/>
      <c r="K17" s="117"/>
    </row>
    <row r="18" spans="1:15" s="33" customFormat="1" ht="20.25" hidden="1" x14ac:dyDescent="0.3">
      <c r="A18" s="138"/>
      <c r="B18" s="116"/>
      <c r="C18" s="228"/>
      <c r="D18" s="74"/>
      <c r="E18" s="74"/>
      <c r="F18" s="74"/>
      <c r="G18" s="74"/>
      <c r="H18" s="74"/>
      <c r="I18" s="74"/>
      <c r="J18" s="74"/>
      <c r="K18" s="74"/>
    </row>
    <row r="19" spans="1:15" ht="20.25" hidden="1" x14ac:dyDescent="0.3">
      <c r="B19" s="117"/>
      <c r="C19" s="231"/>
      <c r="D19" s="117"/>
      <c r="E19" s="118"/>
      <c r="F19" s="117"/>
      <c r="G19" s="117"/>
      <c r="H19" s="119"/>
      <c r="I19" s="117"/>
      <c r="J19" s="117"/>
      <c r="K19" s="117"/>
    </row>
    <row r="20" spans="1:15" s="33" customFormat="1" ht="20.25" hidden="1" x14ac:dyDescent="0.3">
      <c r="A20" s="138"/>
      <c r="B20" s="116"/>
      <c r="C20" s="228"/>
      <c r="D20" s="74"/>
      <c r="E20" s="74"/>
      <c r="F20" s="74"/>
      <c r="G20" s="74"/>
      <c r="H20" s="74"/>
      <c r="I20" s="74"/>
      <c r="J20" s="74"/>
      <c r="K20" s="74"/>
    </row>
    <row r="21" spans="1:15" s="33" customFormat="1" ht="20.25" hidden="1" x14ac:dyDescent="0.3">
      <c r="A21" s="139" t="s">
        <v>205</v>
      </c>
      <c r="B21" s="116" t="s">
        <v>64</v>
      </c>
      <c r="C21" s="228" t="s">
        <v>206</v>
      </c>
      <c r="D21" s="74">
        <v>0</v>
      </c>
      <c r="E21" s="74">
        <f>D21</f>
        <v>0</v>
      </c>
      <c r="F21" s="74"/>
      <c r="G21" s="74">
        <v>0</v>
      </c>
      <c r="H21" s="74">
        <v>0</v>
      </c>
      <c r="I21" s="74">
        <f>F21</f>
        <v>0</v>
      </c>
      <c r="J21" s="74">
        <v>0</v>
      </c>
      <c r="K21" s="74">
        <f>E21-F21</f>
        <v>0</v>
      </c>
    </row>
    <row r="22" spans="1:15" s="33" customFormat="1" ht="20.25" x14ac:dyDescent="0.3">
      <c r="A22" s="136" t="s">
        <v>68</v>
      </c>
      <c r="B22" s="116" t="s">
        <v>64</v>
      </c>
      <c r="C22" s="228" t="s">
        <v>408</v>
      </c>
      <c r="D22" s="74">
        <v>136580</v>
      </c>
      <c r="E22" s="74">
        <f>D22</f>
        <v>136580</v>
      </c>
      <c r="F22" s="74">
        <f>19663.44+11478.39+10082.95+10892.09+12694.79</f>
        <v>64811.659999999996</v>
      </c>
      <c r="G22" s="74">
        <v>0</v>
      </c>
      <c r="H22" s="74">
        <v>0</v>
      </c>
      <c r="I22" s="74">
        <f>F22</f>
        <v>64811.659999999996</v>
      </c>
      <c r="J22" s="74">
        <v>0</v>
      </c>
      <c r="K22" s="74">
        <f>E22-F22</f>
        <v>71768.34</v>
      </c>
      <c r="O22" s="34"/>
    </row>
    <row r="23" spans="1:15" s="33" customFormat="1" ht="20.25" hidden="1" x14ac:dyDescent="0.3">
      <c r="A23" s="134" t="s">
        <v>70</v>
      </c>
      <c r="B23" s="116"/>
      <c r="C23" s="228"/>
      <c r="D23" s="74"/>
      <c r="E23" s="74"/>
      <c r="F23" s="74">
        <v>0</v>
      </c>
      <c r="G23" s="74"/>
      <c r="H23" s="74"/>
      <c r="I23" s="74"/>
      <c r="J23" s="74"/>
      <c r="K23" s="74">
        <f t="shared" ref="K23:K28" si="4">E23-F23</f>
        <v>0</v>
      </c>
    </row>
    <row r="24" spans="1:15" s="33" customFormat="1" ht="20.25" hidden="1" x14ac:dyDescent="0.3">
      <c r="A24" s="136" t="s">
        <v>68</v>
      </c>
      <c r="B24" s="116"/>
      <c r="C24" s="228" t="s">
        <v>77</v>
      </c>
      <c r="D24" s="74">
        <v>40049.18</v>
      </c>
      <c r="E24" s="74">
        <f>D24</f>
        <v>40049.18</v>
      </c>
      <c r="F24" s="74">
        <v>0</v>
      </c>
      <c r="G24" s="74">
        <v>0</v>
      </c>
      <c r="H24" s="74">
        <v>0</v>
      </c>
      <c r="I24" s="74">
        <f>F24</f>
        <v>0</v>
      </c>
      <c r="J24" s="74"/>
      <c r="K24" s="74">
        <f t="shared" si="4"/>
        <v>40049.18</v>
      </c>
    </row>
    <row r="25" spans="1:15" s="33" customFormat="1" ht="20.25" x14ac:dyDescent="0.3">
      <c r="A25" s="136" t="s">
        <v>78</v>
      </c>
      <c r="B25" s="116" t="s">
        <v>64</v>
      </c>
      <c r="C25" s="228" t="s">
        <v>409</v>
      </c>
      <c r="D25" s="74">
        <v>23000</v>
      </c>
      <c r="E25" s="74">
        <f>D25</f>
        <v>23000</v>
      </c>
      <c r="F25" s="74">
        <v>11865.42</v>
      </c>
      <c r="G25" s="74">
        <v>0</v>
      </c>
      <c r="H25" s="74">
        <v>0</v>
      </c>
      <c r="I25" s="74">
        <f>F25</f>
        <v>11865.42</v>
      </c>
      <c r="J25" s="74">
        <v>0</v>
      </c>
      <c r="K25" s="74">
        <f t="shared" si="4"/>
        <v>11134.58</v>
      </c>
      <c r="N25" s="34"/>
      <c r="O25" s="34"/>
    </row>
    <row r="26" spans="1:15" s="33" customFormat="1" ht="20.25" hidden="1" x14ac:dyDescent="0.3">
      <c r="A26" s="136" t="s">
        <v>79</v>
      </c>
      <c r="B26" s="116" t="s">
        <v>64</v>
      </c>
      <c r="C26" s="228" t="s">
        <v>80</v>
      </c>
      <c r="D26" s="74">
        <f>500-500</f>
        <v>0</v>
      </c>
      <c r="E26" s="74">
        <f>D26</f>
        <v>0</v>
      </c>
      <c r="F26" s="74">
        <v>0</v>
      </c>
      <c r="G26" s="74">
        <v>0</v>
      </c>
      <c r="H26" s="74">
        <v>0</v>
      </c>
      <c r="I26" s="74">
        <f>F26</f>
        <v>0</v>
      </c>
      <c r="J26" s="74"/>
      <c r="K26" s="74">
        <f t="shared" si="4"/>
        <v>0</v>
      </c>
    </row>
    <row r="27" spans="1:15" s="33" customFormat="1" ht="20.25" hidden="1" x14ac:dyDescent="0.3">
      <c r="A27" s="134" t="s">
        <v>74</v>
      </c>
      <c r="B27" s="116"/>
      <c r="C27" s="230"/>
      <c r="D27" s="74"/>
      <c r="E27" s="74"/>
      <c r="F27" s="74">
        <v>0</v>
      </c>
      <c r="G27" s="74"/>
      <c r="H27" s="74"/>
      <c r="I27" s="74"/>
      <c r="J27" s="74"/>
      <c r="K27" s="74">
        <f t="shared" si="4"/>
        <v>0</v>
      </c>
    </row>
    <row r="28" spans="1:15" s="33" customFormat="1" ht="12.75" hidden="1" customHeight="1" x14ac:dyDescent="0.3">
      <c r="A28" s="136" t="s">
        <v>81</v>
      </c>
      <c r="B28" s="116"/>
      <c r="C28" s="230" t="s">
        <v>82</v>
      </c>
      <c r="D28" s="74">
        <f t="shared" ref="D28:J28" si="5">D26</f>
        <v>0</v>
      </c>
      <c r="E28" s="74">
        <f t="shared" si="5"/>
        <v>0</v>
      </c>
      <c r="F28" s="74">
        <v>0</v>
      </c>
      <c r="G28" s="74">
        <f t="shared" si="5"/>
        <v>0</v>
      </c>
      <c r="H28" s="74">
        <f t="shared" si="5"/>
        <v>0</v>
      </c>
      <c r="I28" s="74">
        <f t="shared" si="5"/>
        <v>0</v>
      </c>
      <c r="J28" s="74">
        <f t="shared" si="5"/>
        <v>0</v>
      </c>
      <c r="K28" s="74">
        <f t="shared" si="4"/>
        <v>0</v>
      </c>
    </row>
    <row r="29" spans="1:15" s="33" customFormat="1" ht="20.25" x14ac:dyDescent="0.3">
      <c r="A29" s="136" t="s">
        <v>83</v>
      </c>
      <c r="B29" s="116" t="s">
        <v>64</v>
      </c>
      <c r="C29" s="228" t="s">
        <v>410</v>
      </c>
      <c r="D29" s="74">
        <v>46000</v>
      </c>
      <c r="E29" s="74">
        <f>D29</f>
        <v>46000</v>
      </c>
      <c r="F29" s="74">
        <v>25151.24</v>
      </c>
      <c r="G29" s="74">
        <v>0</v>
      </c>
      <c r="H29" s="74">
        <v>0</v>
      </c>
      <c r="I29" s="74">
        <f>F29</f>
        <v>25151.24</v>
      </c>
      <c r="J29" s="74">
        <v>0</v>
      </c>
      <c r="K29" s="74">
        <f>D29-F29</f>
        <v>20848.759999999998</v>
      </c>
      <c r="O29" s="34"/>
    </row>
    <row r="30" spans="1:15" s="33" customFormat="1" ht="20.25" hidden="1" x14ac:dyDescent="0.3">
      <c r="A30" s="134" t="s">
        <v>74</v>
      </c>
      <c r="B30" s="116"/>
      <c r="C30" s="228" t="s">
        <v>282</v>
      </c>
      <c r="D30" s="74"/>
      <c r="E30" s="74"/>
      <c r="F30" s="74">
        <v>0</v>
      </c>
      <c r="G30" s="74"/>
      <c r="H30" s="74"/>
      <c r="I30" s="74"/>
      <c r="J30" s="74"/>
      <c r="K30" s="74"/>
    </row>
    <row r="31" spans="1:15" s="33" customFormat="1" ht="20.25" hidden="1" x14ac:dyDescent="0.3">
      <c r="A31" s="136" t="s">
        <v>84</v>
      </c>
      <c r="B31" s="116"/>
      <c r="C31" s="228" t="s">
        <v>282</v>
      </c>
      <c r="D31" s="74">
        <f>D29</f>
        <v>46000</v>
      </c>
      <c r="E31" s="74">
        <f t="shared" ref="E31:K31" si="6">E29</f>
        <v>46000</v>
      </c>
      <c r="F31" s="74">
        <v>0</v>
      </c>
      <c r="G31" s="74">
        <f t="shared" si="6"/>
        <v>0</v>
      </c>
      <c r="H31" s="74">
        <f>H29</f>
        <v>0</v>
      </c>
      <c r="I31" s="74">
        <f t="shared" si="6"/>
        <v>25151.24</v>
      </c>
      <c r="J31" s="74">
        <f t="shared" si="6"/>
        <v>0</v>
      </c>
      <c r="K31" s="74">
        <f t="shared" si="6"/>
        <v>20848.759999999998</v>
      </c>
    </row>
    <row r="32" spans="1:15" s="33" customFormat="1" ht="20.25" x14ac:dyDescent="0.3">
      <c r="A32" s="136" t="s">
        <v>286</v>
      </c>
      <c r="B32" s="116" t="s">
        <v>64</v>
      </c>
      <c r="C32" s="228" t="s">
        <v>411</v>
      </c>
      <c r="D32" s="74">
        <f>54172+16000</f>
        <v>70172</v>
      </c>
      <c r="E32" s="74">
        <f>D32</f>
        <v>70172</v>
      </c>
      <c r="F32" s="74">
        <v>32884.199999999997</v>
      </c>
      <c r="G32" s="74">
        <v>0</v>
      </c>
      <c r="H32" s="74">
        <v>0</v>
      </c>
      <c r="I32" s="74">
        <f>F32</f>
        <v>32884.199999999997</v>
      </c>
      <c r="J32" s="74">
        <v>0</v>
      </c>
      <c r="K32" s="74">
        <f>D32-F32</f>
        <v>37287.800000000003</v>
      </c>
      <c r="N32" s="34"/>
    </row>
    <row r="33" spans="1:15" s="33" customFormat="1" ht="20.25" hidden="1" x14ac:dyDescent="0.3">
      <c r="A33" s="134" t="s">
        <v>74</v>
      </c>
      <c r="B33" s="116"/>
      <c r="C33" s="228" t="s">
        <v>282</v>
      </c>
      <c r="D33" s="74"/>
      <c r="E33" s="74"/>
      <c r="F33" s="74">
        <v>0</v>
      </c>
      <c r="G33" s="74"/>
      <c r="H33" s="74"/>
      <c r="I33" s="74"/>
      <c r="J33" s="74"/>
      <c r="K33" s="74"/>
    </row>
    <row r="34" spans="1:15" s="33" customFormat="1" ht="20.25" hidden="1" x14ac:dyDescent="0.3">
      <c r="A34" s="136" t="s">
        <v>87</v>
      </c>
      <c r="B34" s="116"/>
      <c r="C34" s="228" t="s">
        <v>282</v>
      </c>
      <c r="D34" s="74">
        <f>D32</f>
        <v>70172</v>
      </c>
      <c r="E34" s="74">
        <f t="shared" ref="E34:K34" si="7">E32</f>
        <v>70172</v>
      </c>
      <c r="F34" s="74">
        <v>0</v>
      </c>
      <c r="G34" s="74">
        <f t="shared" si="7"/>
        <v>0</v>
      </c>
      <c r="H34" s="74">
        <f>H32</f>
        <v>0</v>
      </c>
      <c r="I34" s="74">
        <f t="shared" si="7"/>
        <v>32884.199999999997</v>
      </c>
      <c r="J34" s="74">
        <f t="shared" si="7"/>
        <v>0</v>
      </c>
      <c r="K34" s="74">
        <f t="shared" si="7"/>
        <v>37287.800000000003</v>
      </c>
    </row>
    <row r="35" spans="1:15" s="33" customFormat="1" ht="20.25" x14ac:dyDescent="0.3">
      <c r="A35" s="136" t="s">
        <v>288</v>
      </c>
      <c r="B35" s="116" t="s">
        <v>64</v>
      </c>
      <c r="C35" s="228" t="s">
        <v>412</v>
      </c>
      <c r="D35" s="74">
        <v>30000</v>
      </c>
      <c r="E35" s="74">
        <f>D35</f>
        <v>30000</v>
      </c>
      <c r="F35" s="74">
        <v>8700</v>
      </c>
      <c r="G35" s="74">
        <v>0</v>
      </c>
      <c r="H35" s="74">
        <v>0</v>
      </c>
      <c r="I35" s="74">
        <f>F35</f>
        <v>8700</v>
      </c>
      <c r="J35" s="74">
        <v>0</v>
      </c>
      <c r="K35" s="74">
        <f>D35-F35</f>
        <v>21300</v>
      </c>
      <c r="M35" s="34"/>
      <c r="N35" s="34"/>
      <c r="O35" s="34"/>
    </row>
    <row r="36" spans="1:15" s="33" customFormat="1" ht="20.25" hidden="1" x14ac:dyDescent="0.3">
      <c r="A36" s="134" t="s">
        <v>74</v>
      </c>
      <c r="B36" s="116"/>
      <c r="C36" s="228" t="s">
        <v>282</v>
      </c>
      <c r="D36" s="74"/>
      <c r="E36" s="74"/>
      <c r="F36" s="74">
        <v>0</v>
      </c>
      <c r="G36" s="74"/>
      <c r="H36" s="74"/>
      <c r="I36" s="74"/>
      <c r="J36" s="74"/>
      <c r="K36" s="74"/>
    </row>
    <row r="37" spans="1:15" s="33" customFormat="1" ht="20.25" hidden="1" x14ac:dyDescent="0.3">
      <c r="A37" s="136" t="s">
        <v>75</v>
      </c>
      <c r="B37" s="116"/>
      <c r="C37" s="228" t="s">
        <v>282</v>
      </c>
      <c r="D37" s="74">
        <f>D35</f>
        <v>30000</v>
      </c>
      <c r="E37" s="74">
        <f t="shared" ref="E37:K37" si="8">E35</f>
        <v>30000</v>
      </c>
      <c r="F37" s="74">
        <v>0</v>
      </c>
      <c r="G37" s="74">
        <f t="shared" si="8"/>
        <v>0</v>
      </c>
      <c r="H37" s="74">
        <f t="shared" si="8"/>
        <v>0</v>
      </c>
      <c r="I37" s="74">
        <f>I35</f>
        <v>8700</v>
      </c>
      <c r="J37" s="74">
        <f t="shared" si="8"/>
        <v>0</v>
      </c>
      <c r="K37" s="74">
        <f t="shared" si="8"/>
        <v>21300</v>
      </c>
    </row>
    <row r="38" spans="1:15" s="33" customFormat="1" ht="20.25" hidden="1" x14ac:dyDescent="0.3">
      <c r="A38" s="136" t="s">
        <v>90</v>
      </c>
      <c r="B38" s="116" t="s">
        <v>64</v>
      </c>
      <c r="C38" s="228" t="s">
        <v>361</v>
      </c>
      <c r="D38" s="74"/>
      <c r="E38" s="74"/>
      <c r="F38" s="74">
        <v>0</v>
      </c>
      <c r="G38" s="74">
        <v>0</v>
      </c>
      <c r="H38" s="74">
        <v>0</v>
      </c>
      <c r="I38" s="74">
        <f>F38</f>
        <v>0</v>
      </c>
      <c r="J38" s="74">
        <v>0</v>
      </c>
      <c r="K38" s="74">
        <f>D38-F38</f>
        <v>0</v>
      </c>
    </row>
    <row r="39" spans="1:15" s="33" customFormat="1" ht="20.25" hidden="1" x14ac:dyDescent="0.3">
      <c r="A39" s="136" t="s">
        <v>91</v>
      </c>
      <c r="B39" s="116" t="s">
        <v>64</v>
      </c>
      <c r="C39" s="228" t="s">
        <v>282</v>
      </c>
      <c r="D39" s="74">
        <f>10750-3750-2000-4000-1000</f>
        <v>0</v>
      </c>
      <c r="E39" s="74">
        <f t="shared" ref="E39:E53" si="9">D39</f>
        <v>0</v>
      </c>
      <c r="F39" s="74">
        <v>0</v>
      </c>
      <c r="G39" s="74">
        <v>0</v>
      </c>
      <c r="H39" s="74">
        <v>0</v>
      </c>
      <c r="I39" s="74">
        <f>F39</f>
        <v>0</v>
      </c>
      <c r="J39" s="74"/>
      <c r="K39" s="74">
        <f>D39-F39</f>
        <v>0</v>
      </c>
    </row>
    <row r="40" spans="1:15" s="33" customFormat="1" ht="20.25" hidden="1" x14ac:dyDescent="0.3">
      <c r="A40" s="134" t="s">
        <v>70</v>
      </c>
      <c r="B40" s="116"/>
      <c r="C40" s="228" t="s">
        <v>282</v>
      </c>
      <c r="D40" s="74"/>
      <c r="E40" s="74">
        <f t="shared" si="9"/>
        <v>0</v>
      </c>
      <c r="F40" s="74">
        <v>0</v>
      </c>
      <c r="G40" s="74"/>
      <c r="H40" s="74"/>
      <c r="I40" s="74"/>
      <c r="J40" s="74"/>
      <c r="K40" s="74"/>
    </row>
    <row r="41" spans="1:15" s="33" customFormat="1" ht="20.25" hidden="1" x14ac:dyDescent="0.3">
      <c r="A41" s="136" t="s">
        <v>91</v>
      </c>
      <c r="B41" s="116"/>
      <c r="C41" s="228" t="s">
        <v>282</v>
      </c>
      <c r="D41" s="74">
        <v>5124.0200000000004</v>
      </c>
      <c r="E41" s="74">
        <f t="shared" si="9"/>
        <v>5124.0200000000004</v>
      </c>
      <c r="F41" s="74">
        <v>0</v>
      </c>
      <c r="G41" s="74">
        <v>0</v>
      </c>
      <c r="H41" s="74">
        <v>0</v>
      </c>
      <c r="I41" s="74">
        <v>5124.0200000000004</v>
      </c>
      <c r="J41" s="74"/>
      <c r="K41" s="74">
        <v>0</v>
      </c>
    </row>
    <row r="42" spans="1:15" s="33" customFormat="1" ht="18" hidden="1" customHeight="1" x14ac:dyDescent="0.3">
      <c r="A42" s="136" t="s">
        <v>116</v>
      </c>
      <c r="B42" s="116" t="s">
        <v>64</v>
      </c>
      <c r="C42" s="228" t="s">
        <v>283</v>
      </c>
      <c r="D42" s="74">
        <v>0</v>
      </c>
      <c r="E42" s="74">
        <f t="shared" si="9"/>
        <v>0</v>
      </c>
      <c r="F42" s="74">
        <v>0</v>
      </c>
      <c r="G42" s="74">
        <v>0</v>
      </c>
      <c r="H42" s="74">
        <v>0</v>
      </c>
      <c r="I42" s="74">
        <f>F42</f>
        <v>0</v>
      </c>
      <c r="J42" s="74">
        <v>0</v>
      </c>
      <c r="K42" s="74">
        <f>D42-F42</f>
        <v>0</v>
      </c>
    </row>
    <row r="43" spans="1:15" s="33" customFormat="1" ht="20.25" hidden="1" x14ac:dyDescent="0.3">
      <c r="A43" s="136" t="s">
        <v>321</v>
      </c>
      <c r="B43" s="116" t="s">
        <v>64</v>
      </c>
      <c r="C43" s="228" t="s">
        <v>320</v>
      </c>
      <c r="D43" s="74"/>
      <c r="E43" s="74">
        <f t="shared" si="9"/>
        <v>0</v>
      </c>
      <c r="F43" s="74">
        <v>0</v>
      </c>
      <c r="G43" s="74"/>
      <c r="H43" s="74"/>
      <c r="I43" s="74"/>
      <c r="J43" s="74">
        <v>0</v>
      </c>
      <c r="K43" s="74">
        <f>D43-F43</f>
        <v>0</v>
      </c>
    </row>
    <row r="44" spans="1:15" s="33" customFormat="1" ht="20.25" hidden="1" x14ac:dyDescent="0.3">
      <c r="A44" s="134" t="s">
        <v>74</v>
      </c>
      <c r="B44" s="116"/>
      <c r="C44" s="230"/>
      <c r="D44" s="74"/>
      <c r="E44" s="74">
        <f t="shared" si="9"/>
        <v>0</v>
      </c>
      <c r="F44" s="74">
        <v>0</v>
      </c>
      <c r="G44" s="74">
        <v>0</v>
      </c>
      <c r="H44" s="74">
        <v>0</v>
      </c>
      <c r="I44" s="74">
        <f t="shared" ref="I44:I54" si="10">F44</f>
        <v>0</v>
      </c>
      <c r="J44" s="74">
        <v>0</v>
      </c>
      <c r="K44" s="74">
        <f t="shared" ref="K44:K54" si="11">D44-F44</f>
        <v>0</v>
      </c>
    </row>
    <row r="45" spans="1:15" s="33" customFormat="1" ht="22.5" hidden="1" customHeight="1" x14ac:dyDescent="0.3">
      <c r="A45" s="136" t="s">
        <v>93</v>
      </c>
      <c r="B45" s="116"/>
      <c r="C45" s="230" t="s">
        <v>94</v>
      </c>
      <c r="D45" s="74">
        <f>D43</f>
        <v>0</v>
      </c>
      <c r="E45" s="74">
        <f t="shared" si="9"/>
        <v>0</v>
      </c>
      <c r="F45" s="74">
        <v>0</v>
      </c>
      <c r="G45" s="74">
        <v>0</v>
      </c>
      <c r="H45" s="74">
        <v>0</v>
      </c>
      <c r="I45" s="74">
        <f t="shared" si="10"/>
        <v>0</v>
      </c>
      <c r="J45" s="74">
        <v>0</v>
      </c>
      <c r="K45" s="74">
        <f t="shared" si="11"/>
        <v>0</v>
      </c>
      <c r="N45" s="34"/>
    </row>
    <row r="46" spans="1:15" s="29" customFormat="1" ht="20.25" hidden="1" x14ac:dyDescent="0.3">
      <c r="A46" s="135" t="s">
        <v>95</v>
      </c>
      <c r="B46" s="40"/>
      <c r="C46" s="229"/>
      <c r="D46" s="42">
        <f>D47+D50+D51</f>
        <v>0</v>
      </c>
      <c r="E46" s="74">
        <f t="shared" si="9"/>
        <v>0</v>
      </c>
      <c r="F46" s="74">
        <v>0</v>
      </c>
      <c r="G46" s="74">
        <v>0</v>
      </c>
      <c r="H46" s="74">
        <v>0</v>
      </c>
      <c r="I46" s="74">
        <f t="shared" si="10"/>
        <v>0</v>
      </c>
      <c r="J46" s="74">
        <v>0</v>
      </c>
      <c r="K46" s="74">
        <f t="shared" si="11"/>
        <v>0</v>
      </c>
    </row>
    <row r="47" spans="1:15" s="33" customFormat="1" ht="20.25" hidden="1" x14ac:dyDescent="0.3">
      <c r="A47" s="136" t="s">
        <v>67</v>
      </c>
      <c r="B47" s="116" t="s">
        <v>64</v>
      </c>
      <c r="C47" s="228" t="s">
        <v>96</v>
      </c>
      <c r="D47" s="74"/>
      <c r="E47" s="74">
        <f t="shared" si="9"/>
        <v>0</v>
      </c>
      <c r="F47" s="74">
        <v>0</v>
      </c>
      <c r="G47" s="74">
        <v>0</v>
      </c>
      <c r="H47" s="74">
        <v>0</v>
      </c>
      <c r="I47" s="74">
        <f t="shared" si="10"/>
        <v>0</v>
      </c>
      <c r="J47" s="74">
        <v>0</v>
      </c>
      <c r="K47" s="74">
        <f t="shared" si="11"/>
        <v>0</v>
      </c>
    </row>
    <row r="48" spans="1:15" s="33" customFormat="1" ht="20.25" hidden="1" x14ac:dyDescent="0.3">
      <c r="A48" s="134" t="s">
        <v>70</v>
      </c>
      <c r="B48" s="116"/>
      <c r="C48" s="228"/>
      <c r="D48" s="74"/>
      <c r="E48" s="74">
        <f t="shared" si="9"/>
        <v>0</v>
      </c>
      <c r="F48" s="74">
        <v>0</v>
      </c>
      <c r="G48" s="74">
        <v>0</v>
      </c>
      <c r="H48" s="74">
        <v>0</v>
      </c>
      <c r="I48" s="74">
        <f t="shared" si="10"/>
        <v>0</v>
      </c>
      <c r="J48" s="74">
        <v>0</v>
      </c>
      <c r="K48" s="74">
        <f t="shared" si="11"/>
        <v>0</v>
      </c>
    </row>
    <row r="49" spans="1:15" s="33" customFormat="1" ht="20.25" hidden="1" x14ac:dyDescent="0.3">
      <c r="A49" s="136" t="s">
        <v>67</v>
      </c>
      <c r="B49" s="116"/>
      <c r="C49" s="228" t="s">
        <v>71</v>
      </c>
      <c r="D49" s="74"/>
      <c r="E49" s="74">
        <f t="shared" si="9"/>
        <v>0</v>
      </c>
      <c r="F49" s="74">
        <v>0</v>
      </c>
      <c r="G49" s="74">
        <v>0</v>
      </c>
      <c r="H49" s="74">
        <v>0</v>
      </c>
      <c r="I49" s="74">
        <f t="shared" si="10"/>
        <v>0</v>
      </c>
      <c r="J49" s="74">
        <v>0</v>
      </c>
      <c r="K49" s="74">
        <f t="shared" si="11"/>
        <v>0</v>
      </c>
    </row>
    <row r="50" spans="1:15" s="33" customFormat="1" ht="20.25" hidden="1" x14ac:dyDescent="0.3">
      <c r="A50" s="136" t="s">
        <v>68</v>
      </c>
      <c r="B50" s="116" t="s">
        <v>64</v>
      </c>
      <c r="C50" s="228" t="s">
        <v>97</v>
      </c>
      <c r="D50" s="74"/>
      <c r="E50" s="74">
        <f t="shared" si="9"/>
        <v>0</v>
      </c>
      <c r="F50" s="74">
        <v>0</v>
      </c>
      <c r="G50" s="74">
        <v>0</v>
      </c>
      <c r="H50" s="74">
        <v>0</v>
      </c>
      <c r="I50" s="74">
        <f t="shared" si="10"/>
        <v>0</v>
      </c>
      <c r="J50" s="74">
        <v>0</v>
      </c>
      <c r="K50" s="74">
        <f t="shared" si="11"/>
        <v>0</v>
      </c>
    </row>
    <row r="51" spans="1:15" s="33" customFormat="1" ht="20.25" hidden="1" x14ac:dyDescent="0.3">
      <c r="A51" s="136" t="s">
        <v>92</v>
      </c>
      <c r="B51" s="116" t="s">
        <v>64</v>
      </c>
      <c r="C51" s="228" t="s">
        <v>98</v>
      </c>
      <c r="D51" s="74"/>
      <c r="E51" s="74">
        <f t="shared" si="9"/>
        <v>0</v>
      </c>
      <c r="F51" s="74">
        <v>0</v>
      </c>
      <c r="G51" s="74">
        <v>0</v>
      </c>
      <c r="H51" s="74">
        <v>0</v>
      </c>
      <c r="I51" s="74">
        <f t="shared" si="10"/>
        <v>0</v>
      </c>
      <c r="J51" s="74">
        <v>0</v>
      </c>
      <c r="K51" s="74">
        <f t="shared" si="11"/>
        <v>0</v>
      </c>
      <c r="N51" s="34"/>
    </row>
    <row r="52" spans="1:15" s="33" customFormat="1" ht="20.25" hidden="1" x14ac:dyDescent="0.3">
      <c r="A52" s="134" t="s">
        <v>74</v>
      </c>
      <c r="B52" s="116"/>
      <c r="C52" s="228"/>
      <c r="D52" s="74"/>
      <c r="E52" s="74">
        <f t="shared" si="9"/>
        <v>0</v>
      </c>
      <c r="F52" s="74">
        <v>0</v>
      </c>
      <c r="G52" s="74">
        <v>0</v>
      </c>
      <c r="H52" s="74">
        <v>0</v>
      </c>
      <c r="I52" s="74">
        <f t="shared" si="10"/>
        <v>0</v>
      </c>
      <c r="J52" s="74">
        <v>0</v>
      </c>
      <c r="K52" s="74">
        <f t="shared" si="11"/>
        <v>0</v>
      </c>
    </row>
    <row r="53" spans="1:15" s="33" customFormat="1" ht="20.25" hidden="1" x14ac:dyDescent="0.3">
      <c r="A53" s="136" t="s">
        <v>93</v>
      </c>
      <c r="B53" s="116"/>
      <c r="C53" s="228" t="s">
        <v>94</v>
      </c>
      <c r="D53" s="74">
        <f>D51</f>
        <v>0</v>
      </c>
      <c r="E53" s="74">
        <f t="shared" si="9"/>
        <v>0</v>
      </c>
      <c r="F53" s="74">
        <v>0</v>
      </c>
      <c r="G53" s="74">
        <v>0</v>
      </c>
      <c r="H53" s="74">
        <v>0</v>
      </c>
      <c r="I53" s="74">
        <f t="shared" si="10"/>
        <v>0</v>
      </c>
      <c r="J53" s="74">
        <v>0</v>
      </c>
      <c r="K53" s="74">
        <f t="shared" si="11"/>
        <v>0</v>
      </c>
    </row>
    <row r="54" spans="1:15" s="33" customFormat="1" ht="20.25" x14ac:dyDescent="0.3">
      <c r="A54" s="136" t="s">
        <v>92</v>
      </c>
      <c r="B54" s="116" t="s">
        <v>64</v>
      </c>
      <c r="C54" s="228" t="s">
        <v>413</v>
      </c>
      <c r="D54" s="74">
        <f>40000+28000</f>
        <v>68000</v>
      </c>
      <c r="E54" s="74">
        <f>D54</f>
        <v>68000</v>
      </c>
      <c r="F54" s="74">
        <v>34951</v>
      </c>
      <c r="G54" s="74">
        <v>0</v>
      </c>
      <c r="H54" s="74">
        <v>0</v>
      </c>
      <c r="I54" s="74">
        <f t="shared" si="10"/>
        <v>34951</v>
      </c>
      <c r="J54" s="74">
        <v>0</v>
      </c>
      <c r="K54" s="74">
        <f t="shared" si="11"/>
        <v>33049</v>
      </c>
    </row>
    <row r="55" spans="1:15" s="33" customFormat="1" ht="20.25" x14ac:dyDescent="0.3">
      <c r="A55" s="244" t="s">
        <v>370</v>
      </c>
      <c r="B55" s="116"/>
      <c r="C55" s="228"/>
      <c r="D55" s="74">
        <f>D25+D29+D32+D35+D54</f>
        <v>237172</v>
      </c>
      <c r="E55" s="74">
        <f t="shared" ref="E55:K55" si="12">E25+E29+E32+E35+E38+E54</f>
        <v>237172</v>
      </c>
      <c r="F55" s="74">
        <f>F25+F29+F32+F35+F38+F54</f>
        <v>113551.86</v>
      </c>
      <c r="G55" s="74">
        <f t="shared" si="12"/>
        <v>0</v>
      </c>
      <c r="H55" s="74">
        <f t="shared" si="12"/>
        <v>0</v>
      </c>
      <c r="I55" s="74">
        <f t="shared" si="12"/>
        <v>113551.86</v>
      </c>
      <c r="J55" s="74">
        <f t="shared" si="12"/>
        <v>0</v>
      </c>
      <c r="K55" s="74">
        <f t="shared" si="12"/>
        <v>123620.14</v>
      </c>
    </row>
    <row r="56" spans="1:15" s="29" customFormat="1" ht="20.25" x14ac:dyDescent="0.3">
      <c r="A56" s="135" t="s">
        <v>99</v>
      </c>
      <c r="B56" s="40"/>
      <c r="C56" s="229"/>
      <c r="D56" s="42">
        <f t="shared" ref="D56:K56" si="13">D57+D70+D71</f>
        <v>6500</v>
      </c>
      <c r="E56" s="42">
        <f t="shared" si="13"/>
        <v>6500</v>
      </c>
      <c r="F56" s="42">
        <f t="shared" si="13"/>
        <v>1005</v>
      </c>
      <c r="G56" s="42">
        <f t="shared" si="13"/>
        <v>0</v>
      </c>
      <c r="H56" s="42">
        <f t="shared" si="13"/>
        <v>0</v>
      </c>
      <c r="I56" s="42">
        <f t="shared" si="13"/>
        <v>1005</v>
      </c>
      <c r="J56" s="42">
        <f t="shared" si="13"/>
        <v>0</v>
      </c>
      <c r="K56" s="42">
        <f t="shared" si="13"/>
        <v>5495</v>
      </c>
    </row>
    <row r="57" spans="1:15" s="33" customFormat="1" ht="20.25" x14ac:dyDescent="0.3">
      <c r="A57" s="136" t="s">
        <v>207</v>
      </c>
      <c r="B57" s="116" t="s">
        <v>64</v>
      </c>
      <c r="C57" s="228" t="s">
        <v>414</v>
      </c>
      <c r="D57" s="74">
        <v>4500</v>
      </c>
      <c r="E57" s="74">
        <f>D57</f>
        <v>4500</v>
      </c>
      <c r="F57" s="74">
        <v>800</v>
      </c>
      <c r="G57" s="74">
        <v>0</v>
      </c>
      <c r="H57" s="74">
        <v>0</v>
      </c>
      <c r="I57" s="74">
        <f>F57</f>
        <v>800</v>
      </c>
      <c r="J57" s="74">
        <v>0</v>
      </c>
      <c r="K57" s="74">
        <f>D57-F57</f>
        <v>3700</v>
      </c>
    </row>
    <row r="58" spans="1:15" s="33" customFormat="1" ht="12.75" hidden="1" customHeight="1" x14ac:dyDescent="0.3">
      <c r="A58" s="136"/>
      <c r="B58" s="116"/>
      <c r="C58" s="230"/>
      <c r="D58" s="74">
        <f>SUM(D11:D55)</f>
        <v>1441805</v>
      </c>
      <c r="E58" s="74"/>
      <c r="F58" s="74"/>
      <c r="G58" s="74"/>
      <c r="H58" s="74"/>
      <c r="I58" s="74"/>
      <c r="J58" s="74"/>
      <c r="K58" s="74"/>
    </row>
    <row r="59" spans="1:15" ht="20.25" hidden="1" x14ac:dyDescent="0.3">
      <c r="B59" s="117"/>
      <c r="C59" s="231"/>
      <c r="D59" s="117"/>
      <c r="E59" s="118"/>
      <c r="F59" s="117"/>
      <c r="G59" s="117"/>
      <c r="H59" s="119"/>
      <c r="I59" s="117"/>
      <c r="J59" s="117"/>
      <c r="K59" s="117"/>
    </row>
    <row r="60" spans="1:15" ht="20.25" hidden="1" x14ac:dyDescent="0.3">
      <c r="B60" s="117"/>
      <c r="C60" s="231"/>
      <c r="D60" s="117"/>
      <c r="E60" s="118"/>
      <c r="F60" s="117"/>
      <c r="G60" s="117"/>
      <c r="H60" s="119"/>
      <c r="I60" s="117"/>
      <c r="J60" s="117"/>
      <c r="K60" s="117"/>
    </row>
    <row r="61" spans="1:15" ht="20.25" hidden="1" x14ac:dyDescent="0.3">
      <c r="B61" s="117"/>
      <c r="C61" s="231"/>
      <c r="D61" s="117"/>
      <c r="E61" s="118"/>
      <c r="F61" s="117"/>
      <c r="G61" s="117"/>
      <c r="H61" s="119"/>
      <c r="I61" s="117"/>
      <c r="J61" s="117"/>
      <c r="K61" s="117"/>
    </row>
    <row r="62" spans="1:15" s="33" customFormat="1" ht="20.25" hidden="1" x14ac:dyDescent="0.3">
      <c r="A62" s="136" t="s">
        <v>67</v>
      </c>
      <c r="B62" s="116" t="s">
        <v>64</v>
      </c>
      <c r="C62" s="230" t="s">
        <v>100</v>
      </c>
      <c r="D62" s="74">
        <v>0</v>
      </c>
      <c r="E62" s="74"/>
      <c r="F62" s="74"/>
      <c r="G62" s="74">
        <v>0</v>
      </c>
      <c r="H62" s="74">
        <v>0</v>
      </c>
      <c r="I62" s="74">
        <f>F62</f>
        <v>0</v>
      </c>
      <c r="J62" s="74"/>
      <c r="K62" s="74">
        <f>D62-F62</f>
        <v>0</v>
      </c>
    </row>
    <row r="63" spans="1:15" s="33" customFormat="1" ht="20.25" hidden="1" x14ac:dyDescent="0.3">
      <c r="A63" s="136" t="s">
        <v>68</v>
      </c>
      <c r="B63" s="116" t="s">
        <v>64</v>
      </c>
      <c r="C63" s="230" t="s">
        <v>101</v>
      </c>
      <c r="D63" s="74">
        <v>0</v>
      </c>
      <c r="E63" s="74"/>
      <c r="F63" s="74"/>
      <c r="G63" s="74">
        <v>0</v>
      </c>
      <c r="H63" s="74">
        <v>0</v>
      </c>
      <c r="I63" s="74">
        <f>F63</f>
        <v>0</v>
      </c>
      <c r="J63" s="74"/>
      <c r="K63" s="74">
        <f>D63-F63</f>
        <v>0</v>
      </c>
    </row>
    <row r="64" spans="1:15" s="29" customFormat="1" ht="20.25" hidden="1" x14ac:dyDescent="0.3">
      <c r="A64" s="135" t="s">
        <v>102</v>
      </c>
      <c r="B64" s="40"/>
      <c r="C64" s="229"/>
      <c r="D64" s="42">
        <f t="shared" ref="D64:K64" si="14">D65+D66</f>
        <v>0</v>
      </c>
      <c r="E64" s="42">
        <f t="shared" si="14"/>
        <v>0</v>
      </c>
      <c r="F64" s="42"/>
      <c r="G64" s="42">
        <f t="shared" si="14"/>
        <v>0</v>
      </c>
      <c r="H64" s="42">
        <f t="shared" si="14"/>
        <v>0</v>
      </c>
      <c r="I64" s="42">
        <f t="shared" si="14"/>
        <v>0</v>
      </c>
      <c r="J64" s="42">
        <f t="shared" si="14"/>
        <v>0</v>
      </c>
      <c r="K64" s="42">
        <f t="shared" si="14"/>
        <v>0</v>
      </c>
      <c r="O64" s="35"/>
    </row>
    <row r="65" spans="1:15" s="33" customFormat="1" ht="20.25" hidden="1" x14ac:dyDescent="0.3">
      <c r="A65" s="136" t="s">
        <v>67</v>
      </c>
      <c r="B65" s="116" t="s">
        <v>64</v>
      </c>
      <c r="C65" s="228" t="s">
        <v>103</v>
      </c>
      <c r="D65" s="74"/>
      <c r="E65" s="74">
        <f>D65</f>
        <v>0</v>
      </c>
      <c r="F65" s="74"/>
      <c r="G65" s="74">
        <v>0</v>
      </c>
      <c r="H65" s="74">
        <v>0</v>
      </c>
      <c r="I65" s="74">
        <f>F65</f>
        <v>0</v>
      </c>
      <c r="J65" s="74"/>
      <c r="K65" s="74">
        <f>D65-F65</f>
        <v>0</v>
      </c>
    </row>
    <row r="66" spans="1:15" s="33" customFormat="1" ht="20.25" hidden="1" x14ac:dyDescent="0.3">
      <c r="A66" s="136" t="s">
        <v>68</v>
      </c>
      <c r="B66" s="116" t="s">
        <v>64</v>
      </c>
      <c r="C66" s="228" t="s">
        <v>104</v>
      </c>
      <c r="D66" s="74"/>
      <c r="E66" s="74">
        <f>D66</f>
        <v>0</v>
      </c>
      <c r="F66" s="74"/>
      <c r="G66" s="74">
        <v>0</v>
      </c>
      <c r="H66" s="74">
        <v>0</v>
      </c>
      <c r="I66" s="74">
        <f>F66</f>
        <v>0</v>
      </c>
      <c r="J66" s="74"/>
      <c r="K66" s="74">
        <f>D66-F66</f>
        <v>0</v>
      </c>
    </row>
    <row r="67" spans="1:15" ht="20.25" hidden="1" x14ac:dyDescent="0.3">
      <c r="B67" s="117"/>
      <c r="C67" s="231"/>
      <c r="D67" s="117"/>
      <c r="E67" s="118"/>
      <c r="F67" s="117"/>
      <c r="G67" s="117"/>
      <c r="H67" s="119"/>
      <c r="I67" s="117"/>
      <c r="J67" s="117"/>
      <c r="K67" s="117"/>
    </row>
    <row r="68" spans="1:15" ht="20.25" hidden="1" x14ac:dyDescent="0.3">
      <c r="B68" s="117"/>
      <c r="C68" s="231"/>
      <c r="D68" s="117"/>
      <c r="E68" s="118"/>
      <c r="F68" s="117"/>
      <c r="G68" s="117"/>
      <c r="H68" s="119"/>
      <c r="I68" s="117"/>
      <c r="J68" s="117"/>
      <c r="K68" s="117"/>
    </row>
    <row r="69" spans="1:15" ht="20.25" hidden="1" x14ac:dyDescent="0.3">
      <c r="B69" s="117"/>
      <c r="C69" s="231"/>
      <c r="D69" s="117"/>
      <c r="E69" s="118"/>
      <c r="F69" s="117"/>
      <c r="G69" s="117"/>
      <c r="H69" s="119"/>
      <c r="I69" s="117"/>
      <c r="J69" s="117"/>
      <c r="K69" s="117"/>
    </row>
    <row r="70" spans="1:15" ht="31.5" customHeight="1" x14ac:dyDescent="0.3">
      <c r="A70" s="188" t="s">
        <v>224</v>
      </c>
      <c r="B70" s="120">
        <v>200</v>
      </c>
      <c r="C70" s="232" t="s">
        <v>415</v>
      </c>
      <c r="D70" s="121">
        <v>1000</v>
      </c>
      <c r="E70" s="121">
        <f>D70</f>
        <v>1000</v>
      </c>
      <c r="F70" s="122">
        <v>130</v>
      </c>
      <c r="G70" s="121">
        <v>0</v>
      </c>
      <c r="H70" s="123">
        <v>0</v>
      </c>
      <c r="I70" s="121">
        <f>F70</f>
        <v>130</v>
      </c>
      <c r="J70" s="121">
        <v>0</v>
      </c>
      <c r="K70" s="121">
        <f>D70-F70</f>
        <v>870</v>
      </c>
      <c r="O70" s="209"/>
    </row>
    <row r="71" spans="1:15" ht="24.75" customHeight="1" x14ac:dyDescent="0.3">
      <c r="A71" s="252" t="s">
        <v>332</v>
      </c>
      <c r="B71" s="253">
        <v>200</v>
      </c>
      <c r="C71" s="256" t="s">
        <v>416</v>
      </c>
      <c r="D71" s="121">
        <v>1000</v>
      </c>
      <c r="E71" s="121">
        <f>D71</f>
        <v>1000</v>
      </c>
      <c r="F71" s="122">
        <v>75</v>
      </c>
      <c r="G71" s="121">
        <v>0</v>
      </c>
      <c r="H71" s="123">
        <v>0</v>
      </c>
      <c r="I71" s="121">
        <f>F71</f>
        <v>75</v>
      </c>
      <c r="J71" s="121">
        <v>0</v>
      </c>
      <c r="K71" s="121">
        <f>D71-F71</f>
        <v>925</v>
      </c>
    </row>
    <row r="72" spans="1:15" ht="34.5" hidden="1" customHeight="1" x14ac:dyDescent="0.3">
      <c r="A72" s="254" t="s">
        <v>417</v>
      </c>
      <c r="B72" s="261"/>
      <c r="C72" s="262"/>
      <c r="D72" s="263"/>
      <c r="E72" s="263"/>
      <c r="F72" s="263"/>
      <c r="G72" s="263"/>
      <c r="H72" s="263"/>
      <c r="I72" s="263"/>
      <c r="J72" s="263"/>
      <c r="K72" s="263"/>
    </row>
    <row r="73" spans="1:15" ht="24.75" hidden="1" customHeight="1" x14ac:dyDescent="0.3">
      <c r="A73" s="188" t="s">
        <v>332</v>
      </c>
      <c r="B73" s="120">
        <v>200</v>
      </c>
      <c r="C73" s="255" t="s">
        <v>418</v>
      </c>
      <c r="D73" s="121"/>
      <c r="E73" s="121"/>
      <c r="F73" s="122"/>
      <c r="G73" s="121"/>
      <c r="H73" s="123"/>
      <c r="I73" s="121"/>
      <c r="J73" s="121"/>
      <c r="K73" s="121"/>
    </row>
    <row r="74" spans="1:15" s="113" customFormat="1" ht="31.5" x14ac:dyDescent="0.3">
      <c r="A74" s="260" t="s">
        <v>375</v>
      </c>
      <c r="B74" s="261"/>
      <c r="C74" s="262"/>
      <c r="D74" s="187">
        <f>D10+D56+D72</f>
        <v>860961</v>
      </c>
      <c r="E74" s="187">
        <f t="shared" ref="E74:K74" si="15">E10+E56+E72</f>
        <v>860961</v>
      </c>
      <c r="F74" s="187">
        <f t="shared" si="15"/>
        <v>383890.26</v>
      </c>
      <c r="G74" s="187">
        <f t="shared" si="15"/>
        <v>0</v>
      </c>
      <c r="H74" s="187">
        <f t="shared" si="15"/>
        <v>0</v>
      </c>
      <c r="I74" s="187">
        <f t="shared" si="15"/>
        <v>383890.26</v>
      </c>
      <c r="J74" s="187">
        <f t="shared" si="15"/>
        <v>0</v>
      </c>
      <c r="K74" s="187">
        <f t="shared" si="15"/>
        <v>477070.74</v>
      </c>
      <c r="L74" s="274"/>
    </row>
    <row r="75" spans="1:15" s="29" customFormat="1" ht="20.25" hidden="1" x14ac:dyDescent="0.3">
      <c r="A75" s="257" t="s">
        <v>240</v>
      </c>
      <c r="B75" s="258"/>
      <c r="C75" s="259"/>
      <c r="D75" s="186">
        <f t="shared" ref="D75:K75" si="16">D76</f>
        <v>0</v>
      </c>
      <c r="E75" s="186">
        <f t="shared" si="16"/>
        <v>0</v>
      </c>
      <c r="F75" s="186">
        <f t="shared" si="16"/>
        <v>0</v>
      </c>
      <c r="G75" s="186">
        <f t="shared" si="16"/>
        <v>0</v>
      </c>
      <c r="H75" s="186">
        <f t="shared" si="16"/>
        <v>0</v>
      </c>
      <c r="I75" s="186">
        <f t="shared" si="16"/>
        <v>0</v>
      </c>
      <c r="J75" s="186">
        <f t="shared" si="16"/>
        <v>0</v>
      </c>
      <c r="K75" s="186">
        <f t="shared" si="16"/>
        <v>0</v>
      </c>
    </row>
    <row r="76" spans="1:15" s="33" customFormat="1" ht="20.25" hidden="1" x14ac:dyDescent="0.3">
      <c r="A76" s="136" t="s">
        <v>90</v>
      </c>
      <c r="B76" s="116" t="s">
        <v>64</v>
      </c>
      <c r="C76" s="228" t="s">
        <v>105</v>
      </c>
      <c r="D76" s="124"/>
      <c r="E76" s="74">
        <f>D76</f>
        <v>0</v>
      </c>
      <c r="F76" s="74"/>
      <c r="G76" s="74">
        <v>0</v>
      </c>
      <c r="H76" s="74">
        <v>0</v>
      </c>
      <c r="I76" s="74">
        <f>F76</f>
        <v>0</v>
      </c>
      <c r="J76" s="74"/>
      <c r="K76" s="74">
        <f>D76-F76</f>
        <v>0</v>
      </c>
    </row>
    <row r="77" spans="1:15" s="29" customFormat="1" ht="20.25" hidden="1" x14ac:dyDescent="0.3">
      <c r="A77" s="140" t="s">
        <v>241</v>
      </c>
      <c r="B77" s="40"/>
      <c r="C77" s="229"/>
      <c r="D77" s="109">
        <f t="shared" ref="D77:K77" si="17">D78</f>
        <v>0</v>
      </c>
      <c r="E77" s="42">
        <f t="shared" si="17"/>
        <v>0</v>
      </c>
      <c r="F77" s="42">
        <f t="shared" si="17"/>
        <v>0</v>
      </c>
      <c r="G77" s="42">
        <f t="shared" si="17"/>
        <v>0</v>
      </c>
      <c r="H77" s="42">
        <f t="shared" si="17"/>
        <v>0</v>
      </c>
      <c r="I77" s="42">
        <f t="shared" si="17"/>
        <v>0</v>
      </c>
      <c r="J77" s="42">
        <f t="shared" si="17"/>
        <v>0</v>
      </c>
      <c r="K77" s="42">
        <f t="shared" si="17"/>
        <v>0</v>
      </c>
    </row>
    <row r="78" spans="1:15" s="33" customFormat="1" ht="20.25" hidden="1" x14ac:dyDescent="0.3">
      <c r="A78" s="268" t="s">
        <v>90</v>
      </c>
      <c r="B78" s="269" t="s">
        <v>64</v>
      </c>
      <c r="C78" s="270" t="s">
        <v>208</v>
      </c>
      <c r="D78" s="271">
        <v>0</v>
      </c>
      <c r="E78" s="271">
        <f>D78</f>
        <v>0</v>
      </c>
      <c r="F78" s="271">
        <v>0</v>
      </c>
      <c r="G78" s="271">
        <v>0</v>
      </c>
      <c r="H78" s="271">
        <v>0</v>
      </c>
      <c r="I78" s="271">
        <f>F78</f>
        <v>0</v>
      </c>
      <c r="J78" s="271"/>
      <c r="K78" s="271">
        <f>D78-F78</f>
        <v>0</v>
      </c>
    </row>
    <row r="79" spans="1:15" s="33" customFormat="1" ht="32.25" x14ac:dyDescent="0.3">
      <c r="A79" s="275" t="s">
        <v>431</v>
      </c>
      <c r="B79" s="276"/>
      <c r="C79" s="277"/>
      <c r="D79" s="278">
        <f>D80</f>
        <v>12000</v>
      </c>
      <c r="E79" s="278">
        <f t="shared" ref="E79:J79" si="18">E80</f>
        <v>12000</v>
      </c>
      <c r="F79" s="278">
        <f t="shared" si="18"/>
        <v>3324.96</v>
      </c>
      <c r="G79" s="278">
        <f t="shared" si="18"/>
        <v>0</v>
      </c>
      <c r="H79" s="278">
        <f t="shared" si="18"/>
        <v>0</v>
      </c>
      <c r="I79" s="278">
        <f t="shared" si="18"/>
        <v>3324.96</v>
      </c>
      <c r="J79" s="278">
        <f t="shared" si="18"/>
        <v>0</v>
      </c>
      <c r="K79" s="263">
        <f>D79-F79</f>
        <v>8675.0400000000009</v>
      </c>
    </row>
    <row r="80" spans="1:15" s="33" customFormat="1" ht="20.25" x14ac:dyDescent="0.3">
      <c r="A80" s="136" t="s">
        <v>288</v>
      </c>
      <c r="B80" s="272" t="s">
        <v>64</v>
      </c>
      <c r="C80" s="255" t="s">
        <v>432</v>
      </c>
      <c r="D80" s="273">
        <v>12000</v>
      </c>
      <c r="E80" s="273">
        <f>D80</f>
        <v>12000</v>
      </c>
      <c r="F80" s="273">
        <f>2371.86+953.1</f>
        <v>3324.96</v>
      </c>
      <c r="G80" s="273">
        <v>0</v>
      </c>
      <c r="H80" s="273">
        <v>0</v>
      </c>
      <c r="I80" s="273">
        <f>F80</f>
        <v>3324.96</v>
      </c>
      <c r="J80" s="273">
        <v>0</v>
      </c>
      <c r="K80" s="263">
        <f>D80-F80</f>
        <v>8675.0400000000009</v>
      </c>
    </row>
    <row r="81" spans="1:11" s="33" customFormat="1" ht="32.25" x14ac:dyDescent="0.3">
      <c r="A81" s="254" t="s">
        <v>417</v>
      </c>
      <c r="B81" s="261"/>
      <c r="C81" s="262"/>
      <c r="D81" s="263">
        <f>D82</f>
        <v>4000</v>
      </c>
      <c r="E81" s="263">
        <f>D81</f>
        <v>4000</v>
      </c>
      <c r="F81" s="263">
        <f>F82</f>
        <v>0</v>
      </c>
      <c r="G81" s="263">
        <f>F81</f>
        <v>0</v>
      </c>
      <c r="H81" s="263">
        <f>G81</f>
        <v>0</v>
      </c>
      <c r="I81" s="263">
        <f>F81</f>
        <v>0</v>
      </c>
      <c r="J81" s="263">
        <v>0</v>
      </c>
      <c r="K81" s="263">
        <f>D81-F81</f>
        <v>4000</v>
      </c>
    </row>
    <row r="82" spans="1:11" s="33" customFormat="1" ht="20.25" x14ac:dyDescent="0.3">
      <c r="A82" s="188" t="s">
        <v>332</v>
      </c>
      <c r="B82" s="255" t="s">
        <v>64</v>
      </c>
      <c r="C82" s="255" t="s">
        <v>418</v>
      </c>
      <c r="D82" s="121">
        <v>4000</v>
      </c>
      <c r="E82" s="121">
        <f>D82</f>
        <v>4000</v>
      </c>
      <c r="F82" s="122">
        <v>0</v>
      </c>
      <c r="G82" s="121">
        <f>F82</f>
        <v>0</v>
      </c>
      <c r="H82" s="123">
        <v>0</v>
      </c>
      <c r="I82" s="121">
        <f>F82</f>
        <v>0</v>
      </c>
      <c r="J82" s="121">
        <v>0</v>
      </c>
      <c r="K82" s="121">
        <f>D82-F82</f>
        <v>4000</v>
      </c>
    </row>
    <row r="83" spans="1:11" s="148" customFormat="1" ht="48" x14ac:dyDescent="0.3">
      <c r="A83" s="143" t="s">
        <v>251</v>
      </c>
      <c r="B83" s="126"/>
      <c r="C83" s="233"/>
      <c r="D83" s="111">
        <f t="shared" ref="D83:K83" si="19">D84</f>
        <v>2000</v>
      </c>
      <c r="E83" s="111">
        <f t="shared" si="19"/>
        <v>2000</v>
      </c>
      <c r="F83" s="111">
        <f t="shared" si="19"/>
        <v>0</v>
      </c>
      <c r="G83" s="111">
        <f t="shared" si="19"/>
        <v>0</v>
      </c>
      <c r="H83" s="111">
        <f t="shared" si="19"/>
        <v>0</v>
      </c>
      <c r="I83" s="111">
        <f t="shared" si="19"/>
        <v>0</v>
      </c>
      <c r="J83" s="111">
        <f t="shared" si="19"/>
        <v>0</v>
      </c>
      <c r="K83" s="111">
        <f t="shared" si="19"/>
        <v>2000</v>
      </c>
    </row>
    <row r="84" spans="1:11" s="33" customFormat="1" ht="48" x14ac:dyDescent="0.3">
      <c r="A84" s="136" t="s">
        <v>255</v>
      </c>
      <c r="B84" s="116" t="s">
        <v>64</v>
      </c>
      <c r="C84" s="228" t="s">
        <v>419</v>
      </c>
      <c r="D84" s="74">
        <v>2000</v>
      </c>
      <c r="E84" s="74">
        <f>D84</f>
        <v>2000</v>
      </c>
      <c r="F84" s="74">
        <v>0</v>
      </c>
      <c r="G84" s="74">
        <v>0</v>
      </c>
      <c r="H84" s="74">
        <v>0</v>
      </c>
      <c r="I84" s="74">
        <f>F84</f>
        <v>0</v>
      </c>
      <c r="J84" s="74">
        <v>0</v>
      </c>
      <c r="K84" s="74">
        <f>D84-F84</f>
        <v>2000</v>
      </c>
    </row>
    <row r="85" spans="1:11" s="112" customFormat="1" ht="21.75" hidden="1" customHeight="1" x14ac:dyDescent="0.3">
      <c r="A85" s="143" t="s">
        <v>284</v>
      </c>
      <c r="B85" s="126"/>
      <c r="C85" s="233"/>
      <c r="D85" s="111">
        <f t="shared" ref="D85:K85" si="20">D86</f>
        <v>0</v>
      </c>
      <c r="E85" s="111">
        <f t="shared" si="20"/>
        <v>0</v>
      </c>
      <c r="F85" s="111">
        <f t="shared" si="20"/>
        <v>0</v>
      </c>
      <c r="G85" s="111">
        <f t="shared" si="20"/>
        <v>0</v>
      </c>
      <c r="H85" s="111">
        <f t="shared" si="20"/>
        <v>0</v>
      </c>
      <c r="I85" s="111">
        <f t="shared" si="20"/>
        <v>0</v>
      </c>
      <c r="J85" s="111">
        <f t="shared" si="20"/>
        <v>0</v>
      </c>
      <c r="K85" s="111">
        <f t="shared" si="20"/>
        <v>0</v>
      </c>
    </row>
    <row r="86" spans="1:11" s="33" customFormat="1" ht="22.5" hidden="1" customHeight="1" x14ac:dyDescent="0.3">
      <c r="A86" s="136" t="s">
        <v>285</v>
      </c>
      <c r="B86" s="116" t="s">
        <v>64</v>
      </c>
      <c r="C86" s="228" t="s">
        <v>293</v>
      </c>
      <c r="D86" s="74"/>
      <c r="E86" s="74"/>
      <c r="F86" s="74"/>
      <c r="G86" s="74"/>
      <c r="H86" s="74"/>
      <c r="I86" s="74"/>
      <c r="J86" s="74"/>
      <c r="K86" s="74"/>
    </row>
    <row r="87" spans="1:11" s="107" customFormat="1" ht="20.25" hidden="1" x14ac:dyDescent="0.3">
      <c r="A87" s="143" t="s">
        <v>252</v>
      </c>
      <c r="B87" s="125"/>
      <c r="C87" s="234"/>
      <c r="D87" s="111">
        <f t="shared" ref="D87:K87" si="21">D88</f>
        <v>0</v>
      </c>
      <c r="E87" s="111">
        <f t="shared" si="21"/>
        <v>0</v>
      </c>
      <c r="F87" s="124">
        <f t="shared" si="21"/>
        <v>0</v>
      </c>
      <c r="G87" s="124">
        <f t="shared" si="21"/>
        <v>0</v>
      </c>
      <c r="H87" s="124">
        <f t="shared" si="21"/>
        <v>0</v>
      </c>
      <c r="I87" s="124">
        <f t="shared" si="21"/>
        <v>0</v>
      </c>
      <c r="J87" s="124">
        <f t="shared" si="21"/>
        <v>0</v>
      </c>
      <c r="K87" s="111">
        <f t="shared" si="21"/>
        <v>0</v>
      </c>
    </row>
    <row r="88" spans="1:11" s="33" customFormat="1" ht="18" hidden="1" customHeight="1" x14ac:dyDescent="0.3">
      <c r="A88" s="136" t="s">
        <v>253</v>
      </c>
      <c r="B88" s="116" t="s">
        <v>64</v>
      </c>
      <c r="C88" s="228" t="s">
        <v>386</v>
      </c>
      <c r="D88" s="74"/>
      <c r="E88" s="74"/>
      <c r="F88" s="74">
        <v>0</v>
      </c>
      <c r="G88" s="74">
        <v>0</v>
      </c>
      <c r="H88" s="74">
        <v>0</v>
      </c>
      <c r="I88" s="74">
        <f>F88</f>
        <v>0</v>
      </c>
      <c r="J88" s="74">
        <v>0</v>
      </c>
      <c r="K88" s="74">
        <f>D88-F88</f>
        <v>0</v>
      </c>
    </row>
    <row r="89" spans="1:11" s="29" customFormat="1" ht="20.25" x14ac:dyDescent="0.3">
      <c r="A89" s="140" t="s">
        <v>242</v>
      </c>
      <c r="B89" s="40"/>
      <c r="C89" s="229"/>
      <c r="D89" s="109">
        <f>D97+D106+D96+D93+D94+D95</f>
        <v>291524</v>
      </c>
      <c r="E89" s="109">
        <f t="shared" ref="E89:K89" si="22">E97+E106+E96+E93+E94+E95</f>
        <v>291524</v>
      </c>
      <c r="F89" s="109">
        <f t="shared" si="22"/>
        <v>120947</v>
      </c>
      <c r="G89" s="109">
        <f t="shared" si="22"/>
        <v>0</v>
      </c>
      <c r="H89" s="109">
        <f t="shared" si="22"/>
        <v>0</v>
      </c>
      <c r="I89" s="109">
        <f t="shared" si="22"/>
        <v>120947</v>
      </c>
      <c r="J89" s="109">
        <f t="shared" si="22"/>
        <v>0</v>
      </c>
      <c r="K89" s="109">
        <f t="shared" si="22"/>
        <v>170577</v>
      </c>
    </row>
    <row r="90" spans="1:11" s="20" customFormat="1" ht="15" hidden="1" customHeight="1" x14ac:dyDescent="0.3">
      <c r="A90" s="136" t="s">
        <v>209</v>
      </c>
      <c r="B90" s="63" t="s">
        <v>64</v>
      </c>
      <c r="C90" s="228" t="s">
        <v>210</v>
      </c>
      <c r="D90" s="81">
        <v>0</v>
      </c>
      <c r="E90" s="81">
        <f>D90</f>
        <v>0</v>
      </c>
      <c r="F90" s="81">
        <v>0</v>
      </c>
      <c r="G90" s="81">
        <v>0</v>
      </c>
      <c r="H90" s="81">
        <v>0</v>
      </c>
      <c r="I90" s="81">
        <f>F90</f>
        <v>0</v>
      </c>
      <c r="J90" s="81">
        <v>0</v>
      </c>
      <c r="K90" s="74">
        <f t="shared" ref="K90:K107" si="23">D90-F90</f>
        <v>0</v>
      </c>
    </row>
    <row r="91" spans="1:11" s="20" customFormat="1" ht="30.75" hidden="1" customHeight="1" x14ac:dyDescent="0.3">
      <c r="A91" s="141" t="s">
        <v>254</v>
      </c>
      <c r="B91" s="63"/>
      <c r="C91" s="228"/>
      <c r="D91" s="38">
        <f>D92</f>
        <v>0</v>
      </c>
      <c r="E91" s="38">
        <f>E92</f>
        <v>0</v>
      </c>
      <c r="F91" s="81"/>
      <c r="G91" s="81"/>
      <c r="H91" s="81"/>
      <c r="I91" s="81"/>
      <c r="J91" s="81"/>
      <c r="K91" s="74">
        <f t="shared" si="23"/>
        <v>0</v>
      </c>
    </row>
    <row r="92" spans="1:11" s="20" customFormat="1" ht="15.75" hidden="1" customHeight="1" x14ac:dyDescent="0.3">
      <c r="A92" s="136" t="s">
        <v>218</v>
      </c>
      <c r="B92" s="63" t="s">
        <v>64</v>
      </c>
      <c r="C92" s="228" t="s">
        <v>217</v>
      </c>
      <c r="D92" s="81">
        <v>0</v>
      </c>
      <c r="E92" s="81">
        <f>D92</f>
        <v>0</v>
      </c>
      <c r="F92" s="81">
        <v>0</v>
      </c>
      <c r="G92" s="81">
        <v>0</v>
      </c>
      <c r="H92" s="81">
        <v>0</v>
      </c>
      <c r="I92" s="81">
        <f t="shared" ref="I92:I97" si="24">F92</f>
        <v>0</v>
      </c>
      <c r="J92" s="81">
        <v>0</v>
      </c>
      <c r="K92" s="74">
        <f t="shared" si="23"/>
        <v>0</v>
      </c>
    </row>
    <row r="93" spans="1:11" s="20" customFormat="1" ht="21" customHeight="1" x14ac:dyDescent="0.3">
      <c r="A93" s="136" t="s">
        <v>286</v>
      </c>
      <c r="B93" s="116" t="s">
        <v>64</v>
      </c>
      <c r="C93" s="228" t="s">
        <v>433</v>
      </c>
      <c r="D93" s="81">
        <f>53382+118142</f>
        <v>171524</v>
      </c>
      <c r="E93" s="81">
        <f>D93</f>
        <v>171524</v>
      </c>
      <c r="F93" s="81">
        <f>19197.5+4448.5</f>
        <v>23646</v>
      </c>
      <c r="G93" s="81">
        <v>0</v>
      </c>
      <c r="H93" s="81">
        <v>0</v>
      </c>
      <c r="I93" s="81">
        <f t="shared" si="24"/>
        <v>23646</v>
      </c>
      <c r="J93" s="81">
        <v>0</v>
      </c>
      <c r="K93" s="74">
        <f t="shared" si="23"/>
        <v>147878</v>
      </c>
    </row>
    <row r="94" spans="1:11" s="20" customFormat="1" ht="21" customHeight="1" x14ac:dyDescent="0.3">
      <c r="A94" s="136" t="s">
        <v>288</v>
      </c>
      <c r="B94" s="116" t="s">
        <v>64</v>
      </c>
      <c r="C94" s="228" t="s">
        <v>434</v>
      </c>
      <c r="D94" s="81">
        <v>15000</v>
      </c>
      <c r="E94" s="81">
        <f>D94</f>
        <v>15000</v>
      </c>
      <c r="F94" s="81">
        <v>0</v>
      </c>
      <c r="G94" s="81">
        <v>0</v>
      </c>
      <c r="H94" s="81">
        <v>0</v>
      </c>
      <c r="I94" s="81">
        <f t="shared" si="24"/>
        <v>0</v>
      </c>
      <c r="J94" s="81">
        <v>0</v>
      </c>
      <c r="K94" s="74">
        <f t="shared" si="23"/>
        <v>15000</v>
      </c>
    </row>
    <row r="95" spans="1:11" s="20" customFormat="1" ht="25.5" customHeight="1" x14ac:dyDescent="0.3">
      <c r="A95" s="136" t="s">
        <v>116</v>
      </c>
      <c r="B95" s="116" t="s">
        <v>64</v>
      </c>
      <c r="C95" s="228" t="s">
        <v>435</v>
      </c>
      <c r="D95" s="81">
        <v>100000</v>
      </c>
      <c r="E95" s="81">
        <f>D95</f>
        <v>100000</v>
      </c>
      <c r="F95" s="81">
        <v>96275</v>
      </c>
      <c r="G95" s="81">
        <v>0</v>
      </c>
      <c r="H95" s="81">
        <v>0</v>
      </c>
      <c r="I95" s="81">
        <f t="shared" si="24"/>
        <v>96275</v>
      </c>
      <c r="J95" s="81">
        <v>0</v>
      </c>
      <c r="K95" s="74">
        <f t="shared" si="23"/>
        <v>3725</v>
      </c>
    </row>
    <row r="96" spans="1:11" s="20" customFormat="1" ht="24" customHeight="1" x14ac:dyDescent="0.3">
      <c r="A96" s="136" t="s">
        <v>207</v>
      </c>
      <c r="B96" s="63" t="s">
        <v>64</v>
      </c>
      <c r="C96" s="228" t="s">
        <v>420</v>
      </c>
      <c r="D96" s="81">
        <v>4500</v>
      </c>
      <c r="E96" s="81">
        <v>4500</v>
      </c>
      <c r="F96" s="81">
        <v>1026</v>
      </c>
      <c r="G96" s="81">
        <v>0</v>
      </c>
      <c r="H96" s="81">
        <v>0</v>
      </c>
      <c r="I96" s="81">
        <f t="shared" si="24"/>
        <v>1026</v>
      </c>
      <c r="J96" s="81">
        <v>0</v>
      </c>
      <c r="K96" s="74">
        <f t="shared" si="23"/>
        <v>3474</v>
      </c>
    </row>
    <row r="97" spans="1:11" s="33" customFormat="1" ht="32.25" x14ac:dyDescent="0.3">
      <c r="A97" s="136" t="s">
        <v>296</v>
      </c>
      <c r="B97" s="116" t="s">
        <v>64</v>
      </c>
      <c r="C97" s="228" t="s">
        <v>421</v>
      </c>
      <c r="D97" s="74">
        <v>500</v>
      </c>
      <c r="E97" s="74">
        <f>D97</f>
        <v>500</v>
      </c>
      <c r="F97" s="74">
        <v>0</v>
      </c>
      <c r="G97" s="74">
        <v>0</v>
      </c>
      <c r="H97" s="74">
        <v>0</v>
      </c>
      <c r="I97" s="74">
        <f t="shared" si="24"/>
        <v>0</v>
      </c>
      <c r="J97" s="74">
        <v>0</v>
      </c>
      <c r="K97" s="74">
        <f t="shared" si="23"/>
        <v>500</v>
      </c>
    </row>
    <row r="98" spans="1:11" s="33" customFormat="1" ht="20.25" hidden="1" x14ac:dyDescent="0.3">
      <c r="A98" s="136"/>
      <c r="B98" s="116"/>
      <c r="C98" s="228"/>
      <c r="D98" s="74"/>
      <c r="E98" s="74"/>
      <c r="F98" s="74"/>
      <c r="G98" s="74">
        <v>0</v>
      </c>
      <c r="H98" s="74">
        <v>0</v>
      </c>
      <c r="I98" s="74">
        <f t="shared" ref="I98:I107" si="25">F98</f>
        <v>0</v>
      </c>
      <c r="J98" s="74"/>
      <c r="K98" s="74">
        <f t="shared" si="23"/>
        <v>0</v>
      </c>
    </row>
    <row r="99" spans="1:11" s="33" customFormat="1" ht="20.25" hidden="1" x14ac:dyDescent="0.3">
      <c r="A99" s="136"/>
      <c r="B99" s="116"/>
      <c r="C99" s="228"/>
      <c r="D99" s="74"/>
      <c r="E99" s="74"/>
      <c r="F99" s="74"/>
      <c r="G99" s="74">
        <v>0</v>
      </c>
      <c r="H99" s="74">
        <v>0</v>
      </c>
      <c r="I99" s="74">
        <f t="shared" si="25"/>
        <v>0</v>
      </c>
      <c r="J99" s="74"/>
      <c r="K99" s="74">
        <f t="shared" si="23"/>
        <v>0</v>
      </c>
    </row>
    <row r="100" spans="1:11" s="33" customFormat="1" ht="20.25" hidden="1" x14ac:dyDescent="0.3">
      <c r="A100" s="136"/>
      <c r="B100" s="116"/>
      <c r="C100" s="228"/>
      <c r="D100" s="74"/>
      <c r="E100" s="74"/>
      <c r="F100" s="74"/>
      <c r="G100" s="74">
        <v>0</v>
      </c>
      <c r="H100" s="74">
        <v>0</v>
      </c>
      <c r="I100" s="74">
        <f t="shared" si="25"/>
        <v>0</v>
      </c>
      <c r="J100" s="74"/>
      <c r="K100" s="74">
        <f t="shared" si="23"/>
        <v>0</v>
      </c>
    </row>
    <row r="101" spans="1:11" s="33" customFormat="1" ht="20.25" hidden="1" x14ac:dyDescent="0.3">
      <c r="A101" s="136"/>
      <c r="B101" s="116"/>
      <c r="C101" s="228"/>
      <c r="D101" s="74"/>
      <c r="E101" s="74"/>
      <c r="F101" s="74"/>
      <c r="G101" s="74">
        <v>0</v>
      </c>
      <c r="H101" s="74">
        <v>0</v>
      </c>
      <c r="I101" s="74">
        <f t="shared" si="25"/>
        <v>0</v>
      </c>
      <c r="J101" s="74"/>
      <c r="K101" s="74">
        <f t="shared" si="23"/>
        <v>0</v>
      </c>
    </row>
    <row r="102" spans="1:11" s="33" customFormat="1" ht="20.25" hidden="1" x14ac:dyDescent="0.3">
      <c r="A102" s="136"/>
      <c r="B102" s="116"/>
      <c r="C102" s="228"/>
      <c r="D102" s="74"/>
      <c r="E102" s="74"/>
      <c r="F102" s="74"/>
      <c r="G102" s="74">
        <v>0</v>
      </c>
      <c r="H102" s="74">
        <v>0</v>
      </c>
      <c r="I102" s="74">
        <f t="shared" si="25"/>
        <v>0</v>
      </c>
      <c r="J102" s="74"/>
      <c r="K102" s="74">
        <f t="shared" si="23"/>
        <v>0</v>
      </c>
    </row>
    <row r="103" spans="1:11" s="33" customFormat="1" ht="32.25" hidden="1" x14ac:dyDescent="0.3">
      <c r="A103" s="141" t="s">
        <v>225</v>
      </c>
      <c r="B103" s="116" t="s">
        <v>64</v>
      </c>
      <c r="C103" s="228" t="s">
        <v>230</v>
      </c>
      <c r="D103" s="74">
        <v>0</v>
      </c>
      <c r="E103" s="74">
        <f>D103</f>
        <v>0</v>
      </c>
      <c r="F103" s="74">
        <v>0</v>
      </c>
      <c r="G103" s="74">
        <v>0</v>
      </c>
      <c r="H103" s="74">
        <v>0</v>
      </c>
      <c r="I103" s="74">
        <f t="shared" si="25"/>
        <v>0</v>
      </c>
      <c r="J103" s="74">
        <v>0</v>
      </c>
      <c r="K103" s="74">
        <f t="shared" si="23"/>
        <v>0</v>
      </c>
    </row>
    <row r="104" spans="1:11" s="33" customFormat="1" ht="32.25" hidden="1" x14ac:dyDescent="0.3">
      <c r="A104" s="136" t="s">
        <v>362</v>
      </c>
      <c r="B104" s="116"/>
      <c r="C104" s="228"/>
      <c r="D104" s="74">
        <f>D105</f>
        <v>0</v>
      </c>
      <c r="E104" s="74">
        <f>E105</f>
        <v>0</v>
      </c>
      <c r="F104" s="74">
        <f>F105</f>
        <v>0</v>
      </c>
      <c r="G104" s="74">
        <v>0</v>
      </c>
      <c r="H104" s="74">
        <v>0</v>
      </c>
      <c r="I104" s="74">
        <f t="shared" si="25"/>
        <v>0</v>
      </c>
      <c r="J104" s="74">
        <v>0</v>
      </c>
      <c r="K104" s="74">
        <f t="shared" si="23"/>
        <v>0</v>
      </c>
    </row>
    <row r="105" spans="1:11" s="33" customFormat="1" ht="20.25" hidden="1" x14ac:dyDescent="0.3">
      <c r="A105" s="136" t="s">
        <v>286</v>
      </c>
      <c r="B105" s="116" t="s">
        <v>64</v>
      </c>
      <c r="C105" s="228" t="s">
        <v>363</v>
      </c>
      <c r="D105" s="74">
        <v>0</v>
      </c>
      <c r="E105" s="74">
        <f>D105</f>
        <v>0</v>
      </c>
      <c r="F105" s="74">
        <v>0</v>
      </c>
      <c r="G105" s="74">
        <v>0</v>
      </c>
      <c r="H105" s="74">
        <v>0</v>
      </c>
      <c r="I105" s="74">
        <f t="shared" si="25"/>
        <v>0</v>
      </c>
      <c r="J105" s="74">
        <v>0</v>
      </c>
      <c r="K105" s="74">
        <f t="shared" si="23"/>
        <v>0</v>
      </c>
    </row>
    <row r="106" spans="1:11" s="33" customFormat="1" ht="32.25" hidden="1" x14ac:dyDescent="0.3">
      <c r="A106" s="136" t="s">
        <v>362</v>
      </c>
      <c r="B106" s="116"/>
      <c r="C106" s="228"/>
      <c r="D106" s="74"/>
      <c r="E106" s="74"/>
      <c r="F106" s="74"/>
      <c r="G106" s="74">
        <f>G107</f>
        <v>0</v>
      </c>
      <c r="H106" s="74">
        <f>H107</f>
        <v>0</v>
      </c>
      <c r="I106" s="74">
        <f t="shared" si="25"/>
        <v>0</v>
      </c>
      <c r="J106" s="74">
        <f>J107</f>
        <v>0</v>
      </c>
      <c r="K106" s="74">
        <f t="shared" si="23"/>
        <v>0</v>
      </c>
    </row>
    <row r="107" spans="1:11" s="33" customFormat="1" ht="20.25" hidden="1" x14ac:dyDescent="0.3">
      <c r="A107" s="136" t="s">
        <v>286</v>
      </c>
      <c r="B107" s="116" t="s">
        <v>64</v>
      </c>
      <c r="C107" s="228" t="s">
        <v>396</v>
      </c>
      <c r="D107" s="74"/>
      <c r="E107" s="74"/>
      <c r="F107" s="74"/>
      <c r="G107" s="74">
        <v>0</v>
      </c>
      <c r="H107" s="74">
        <v>0</v>
      </c>
      <c r="I107" s="74">
        <f t="shared" si="25"/>
        <v>0</v>
      </c>
      <c r="J107" s="74">
        <v>0</v>
      </c>
      <c r="K107" s="74">
        <f t="shared" si="23"/>
        <v>0</v>
      </c>
    </row>
    <row r="108" spans="1:11" s="29" customFormat="1" ht="20.25" x14ac:dyDescent="0.3">
      <c r="A108" s="140" t="s">
        <v>243</v>
      </c>
      <c r="B108" s="40"/>
      <c r="C108" s="229"/>
      <c r="D108" s="109">
        <f>D109+D110+D113+D114+D115</f>
        <v>63999</v>
      </c>
      <c r="E108" s="109">
        <f t="shared" ref="E108:K108" si="26">E109+E110+E113+E114+E115</f>
        <v>63999</v>
      </c>
      <c r="F108" s="109">
        <f t="shared" si="26"/>
        <v>27515.8</v>
      </c>
      <c r="G108" s="109">
        <f t="shared" si="26"/>
        <v>0</v>
      </c>
      <c r="H108" s="109">
        <f t="shared" si="26"/>
        <v>0</v>
      </c>
      <c r="I108" s="109">
        <f t="shared" si="26"/>
        <v>27515.8</v>
      </c>
      <c r="J108" s="109">
        <f t="shared" si="26"/>
        <v>0</v>
      </c>
      <c r="K108" s="109">
        <f t="shared" si="26"/>
        <v>36483.199999999997</v>
      </c>
    </row>
    <row r="109" spans="1:11" s="33" customFormat="1" ht="20.25" x14ac:dyDescent="0.3">
      <c r="A109" s="136" t="s">
        <v>67</v>
      </c>
      <c r="B109" s="116" t="s">
        <v>64</v>
      </c>
      <c r="C109" s="228" t="s">
        <v>422</v>
      </c>
      <c r="D109" s="74">
        <v>45548</v>
      </c>
      <c r="E109" s="74">
        <f t="shared" ref="E109:E115" si="27">D109</f>
        <v>45548</v>
      </c>
      <c r="F109" s="74">
        <f>3954+5898.4+3670.7+3670.7+3670.7</f>
        <v>20864.5</v>
      </c>
      <c r="G109" s="74">
        <v>0</v>
      </c>
      <c r="H109" s="74">
        <v>0</v>
      </c>
      <c r="I109" s="74">
        <f t="shared" ref="I109:I115" si="28">F109</f>
        <v>20864.5</v>
      </c>
      <c r="J109" s="74">
        <v>0</v>
      </c>
      <c r="K109" s="74">
        <f>D109-F109</f>
        <v>24683.5</v>
      </c>
    </row>
    <row r="110" spans="1:11" s="33" customFormat="1" ht="26.25" x14ac:dyDescent="0.4">
      <c r="A110" s="136" t="s">
        <v>68</v>
      </c>
      <c r="B110" s="116" t="s">
        <v>64</v>
      </c>
      <c r="C110" s="242" t="s">
        <v>423</v>
      </c>
      <c r="D110" s="74">
        <v>13755</v>
      </c>
      <c r="E110" s="74">
        <f t="shared" si="27"/>
        <v>13755</v>
      </c>
      <c r="F110" s="74">
        <f>1842.69+1482.96+1108.55+1108.55+1108.55</f>
        <v>6651.3</v>
      </c>
      <c r="G110" s="74">
        <v>0</v>
      </c>
      <c r="H110" s="74">
        <v>0</v>
      </c>
      <c r="I110" s="74">
        <f t="shared" si="28"/>
        <v>6651.3</v>
      </c>
      <c r="J110" s="74">
        <v>0</v>
      </c>
      <c r="K110" s="74">
        <f>D110-F110</f>
        <v>7103.7</v>
      </c>
    </row>
    <row r="111" spans="1:11" s="33" customFormat="1" ht="26.25" hidden="1" x14ac:dyDescent="0.4">
      <c r="A111" s="136" t="s">
        <v>78</v>
      </c>
      <c r="B111" s="116"/>
      <c r="C111" s="242" t="s">
        <v>248</v>
      </c>
      <c r="D111" s="74">
        <v>0</v>
      </c>
      <c r="E111" s="74">
        <f t="shared" si="27"/>
        <v>0</v>
      </c>
      <c r="F111" s="74"/>
      <c r="G111" s="74">
        <v>0</v>
      </c>
      <c r="H111" s="74">
        <v>0</v>
      </c>
      <c r="I111" s="74">
        <f t="shared" si="28"/>
        <v>0</v>
      </c>
      <c r="J111" s="74">
        <v>0</v>
      </c>
      <c r="K111" s="74">
        <f>D111-F111</f>
        <v>0</v>
      </c>
    </row>
    <row r="112" spans="1:11" s="33" customFormat="1" ht="26.25" hidden="1" x14ac:dyDescent="0.4">
      <c r="A112" s="136" t="s">
        <v>78</v>
      </c>
      <c r="B112" s="116" t="s">
        <v>64</v>
      </c>
      <c r="C112" s="242" t="s">
        <v>297</v>
      </c>
      <c r="D112" s="74"/>
      <c r="E112" s="74">
        <f t="shared" si="27"/>
        <v>0</v>
      </c>
      <c r="F112" s="74"/>
      <c r="G112" s="74">
        <v>0</v>
      </c>
      <c r="H112" s="74">
        <v>0</v>
      </c>
      <c r="I112" s="74">
        <f t="shared" si="28"/>
        <v>0</v>
      </c>
      <c r="J112" s="74">
        <v>0</v>
      </c>
      <c r="K112" s="74">
        <f>D112-F112</f>
        <v>0</v>
      </c>
    </row>
    <row r="113" spans="1:13" s="33" customFormat="1" ht="26.25" x14ac:dyDescent="0.4">
      <c r="A113" s="136" t="s">
        <v>78</v>
      </c>
      <c r="B113" s="116"/>
      <c r="C113" s="242" t="s">
        <v>424</v>
      </c>
      <c r="D113" s="74">
        <v>500</v>
      </c>
      <c r="E113" s="74">
        <f t="shared" si="27"/>
        <v>500</v>
      </c>
      <c r="F113" s="74">
        <v>0</v>
      </c>
      <c r="G113" s="74">
        <v>0</v>
      </c>
      <c r="H113" s="74">
        <v>0</v>
      </c>
      <c r="I113" s="74">
        <f t="shared" si="28"/>
        <v>0</v>
      </c>
      <c r="J113" s="74">
        <v>0</v>
      </c>
      <c r="K113" s="74">
        <f>D113-F113</f>
        <v>500</v>
      </c>
    </row>
    <row r="114" spans="1:13" s="33" customFormat="1" ht="26.25" hidden="1" x14ac:dyDescent="0.4">
      <c r="A114" s="136" t="s">
        <v>321</v>
      </c>
      <c r="B114" s="116" t="s">
        <v>64</v>
      </c>
      <c r="C114" s="242" t="s">
        <v>387</v>
      </c>
      <c r="D114" s="74"/>
      <c r="E114" s="74"/>
      <c r="F114" s="74"/>
      <c r="G114" s="74"/>
      <c r="H114" s="74"/>
      <c r="I114" s="74"/>
      <c r="J114" s="74"/>
      <c r="K114" s="74"/>
    </row>
    <row r="115" spans="1:13" s="33" customFormat="1" ht="19.5" customHeight="1" x14ac:dyDescent="0.4">
      <c r="A115" s="136" t="s">
        <v>92</v>
      </c>
      <c r="B115" s="116" t="s">
        <v>64</v>
      </c>
      <c r="C115" s="242" t="s">
        <v>425</v>
      </c>
      <c r="D115" s="74">
        <v>4196</v>
      </c>
      <c r="E115" s="74">
        <f t="shared" si="27"/>
        <v>4196</v>
      </c>
      <c r="F115" s="74">
        <v>0</v>
      </c>
      <c r="G115" s="74">
        <v>0</v>
      </c>
      <c r="H115" s="74">
        <v>0</v>
      </c>
      <c r="I115" s="74">
        <f t="shared" si="28"/>
        <v>0</v>
      </c>
      <c r="J115" s="74">
        <v>0</v>
      </c>
      <c r="K115" s="74">
        <f>E115-F115</f>
        <v>4196</v>
      </c>
      <c r="M115" s="34"/>
    </row>
    <row r="116" spans="1:13" s="29" customFormat="1" ht="20.25" hidden="1" x14ac:dyDescent="0.3">
      <c r="A116" s="140" t="s">
        <v>244</v>
      </c>
      <c r="B116" s="40"/>
      <c r="C116" s="229"/>
      <c r="D116" s="109">
        <f t="shared" ref="D116:K116" si="29">D117</f>
        <v>0</v>
      </c>
      <c r="E116" s="42">
        <f t="shared" si="29"/>
        <v>0</v>
      </c>
      <c r="F116" s="109">
        <f t="shared" si="29"/>
        <v>0</v>
      </c>
      <c r="G116" s="42">
        <f t="shared" si="29"/>
        <v>0</v>
      </c>
      <c r="H116" s="42">
        <f t="shared" si="29"/>
        <v>0</v>
      </c>
      <c r="I116" s="42">
        <f>I117</f>
        <v>0</v>
      </c>
      <c r="J116" s="42">
        <f t="shared" si="29"/>
        <v>0</v>
      </c>
      <c r="K116" s="42">
        <f t="shared" si="29"/>
        <v>0</v>
      </c>
    </row>
    <row r="117" spans="1:13" s="33" customFormat="1" ht="62.25" hidden="1" customHeight="1" x14ac:dyDescent="0.3">
      <c r="A117" s="136" t="s">
        <v>256</v>
      </c>
      <c r="B117" s="116" t="s">
        <v>64</v>
      </c>
      <c r="C117" s="228" t="s">
        <v>309</v>
      </c>
      <c r="D117" s="74"/>
      <c r="E117" s="74"/>
      <c r="F117" s="74"/>
      <c r="G117" s="74"/>
      <c r="H117" s="74"/>
      <c r="I117" s="74"/>
      <c r="J117" s="74"/>
      <c r="K117" s="74"/>
    </row>
    <row r="118" spans="1:13" s="33" customFormat="1" ht="20.25" hidden="1" x14ac:dyDescent="0.3">
      <c r="A118" s="136" t="s">
        <v>68</v>
      </c>
      <c r="B118" s="116" t="s">
        <v>64</v>
      </c>
      <c r="C118" s="230" t="s">
        <v>106</v>
      </c>
      <c r="D118" s="74"/>
      <c r="E118" s="74">
        <f>D118</f>
        <v>0</v>
      </c>
      <c r="F118" s="74"/>
      <c r="G118" s="74">
        <v>0</v>
      </c>
      <c r="H118" s="74">
        <v>0</v>
      </c>
      <c r="I118" s="74">
        <f>F118</f>
        <v>0</v>
      </c>
      <c r="J118" s="74"/>
      <c r="K118" s="74">
        <f>D118-F118</f>
        <v>0</v>
      </c>
    </row>
    <row r="119" spans="1:13" s="33" customFormat="1" ht="20.25" hidden="1" x14ac:dyDescent="0.3">
      <c r="A119" s="136" t="s">
        <v>92</v>
      </c>
      <c r="B119" s="116" t="s">
        <v>64</v>
      </c>
      <c r="C119" s="230" t="s">
        <v>107</v>
      </c>
      <c r="D119" s="74"/>
      <c r="E119" s="74"/>
      <c r="F119" s="74"/>
      <c r="G119" s="74">
        <v>0</v>
      </c>
      <c r="H119" s="74">
        <v>0</v>
      </c>
      <c r="I119" s="74">
        <f>F119</f>
        <v>0</v>
      </c>
      <c r="J119" s="74"/>
      <c r="K119" s="74">
        <f>D119-F119</f>
        <v>0</v>
      </c>
    </row>
    <row r="120" spans="1:13" s="33" customFormat="1" ht="20.25" hidden="1" x14ac:dyDescent="0.3">
      <c r="A120" s="134" t="s">
        <v>74</v>
      </c>
      <c r="B120" s="116"/>
      <c r="C120" s="230"/>
      <c r="D120" s="74"/>
      <c r="E120" s="74"/>
      <c r="F120" s="74"/>
      <c r="G120" s="74">
        <v>0</v>
      </c>
      <c r="H120" s="74">
        <v>0</v>
      </c>
      <c r="I120" s="74"/>
      <c r="J120" s="74"/>
      <c r="K120" s="74"/>
    </row>
    <row r="121" spans="1:13" s="33" customFormat="1" ht="20.25" hidden="1" x14ac:dyDescent="0.3">
      <c r="A121" s="136" t="s">
        <v>84</v>
      </c>
      <c r="B121" s="116"/>
      <c r="C121" s="230" t="s">
        <v>85</v>
      </c>
      <c r="D121" s="74" t="e">
        <f>#REF!</f>
        <v>#REF!</v>
      </c>
      <c r="E121" s="74" t="e">
        <f>#REF!</f>
        <v>#REF!</v>
      </c>
      <c r="F121" s="74" t="e">
        <f>#REF!</f>
        <v>#REF!</v>
      </c>
      <c r="G121" s="74">
        <v>0</v>
      </c>
      <c r="H121" s="74">
        <v>0</v>
      </c>
      <c r="I121" s="74" t="e">
        <f>#REF!</f>
        <v>#REF!</v>
      </c>
      <c r="J121" s="74" t="e">
        <f>#REF!</f>
        <v>#REF!</v>
      </c>
      <c r="K121" s="74" t="e">
        <f>#REF!</f>
        <v>#REF!</v>
      </c>
    </row>
    <row r="122" spans="1:13" s="112" customFormat="1" ht="20.25" hidden="1" x14ac:dyDescent="0.3">
      <c r="A122" s="143" t="s">
        <v>257</v>
      </c>
      <c r="B122" s="126"/>
      <c r="C122" s="235"/>
      <c r="D122" s="111">
        <f>D123+D125+D126</f>
        <v>0</v>
      </c>
      <c r="E122" s="111">
        <f>E123+E125+E126</f>
        <v>0</v>
      </c>
      <c r="F122" s="111">
        <f>F123+F125+F126</f>
        <v>0</v>
      </c>
      <c r="G122" s="111"/>
      <c r="H122" s="111"/>
      <c r="I122" s="111">
        <f>I123+I125+I126</f>
        <v>0</v>
      </c>
      <c r="J122" s="111">
        <f>F122</f>
        <v>0</v>
      </c>
      <c r="K122" s="111">
        <f>K123+K125+K126</f>
        <v>0</v>
      </c>
    </row>
    <row r="123" spans="1:13" s="33" customFormat="1" ht="20.25" hidden="1" x14ac:dyDescent="0.3">
      <c r="A123" s="145" t="s">
        <v>287</v>
      </c>
      <c r="B123" s="116" t="s">
        <v>64</v>
      </c>
      <c r="C123" s="228" t="s">
        <v>298</v>
      </c>
      <c r="D123" s="74"/>
      <c r="E123" s="74"/>
      <c r="F123" s="74">
        <v>0</v>
      </c>
      <c r="G123" s="74">
        <v>0</v>
      </c>
      <c r="H123" s="74">
        <v>0</v>
      </c>
      <c r="I123" s="74">
        <f>F123</f>
        <v>0</v>
      </c>
      <c r="J123" s="74">
        <v>0</v>
      </c>
      <c r="K123" s="74">
        <f>D123-F123</f>
        <v>0</v>
      </c>
    </row>
    <row r="124" spans="1:13" s="33" customFormat="1" ht="20.25" hidden="1" x14ac:dyDescent="0.3">
      <c r="A124" s="145"/>
      <c r="B124" s="116"/>
      <c r="C124" s="230"/>
      <c r="D124" s="74"/>
      <c r="E124" s="74"/>
      <c r="F124" s="74"/>
      <c r="G124" s="74"/>
      <c r="H124" s="74"/>
      <c r="I124" s="74"/>
      <c r="J124" s="74"/>
      <c r="K124" s="74"/>
    </row>
    <row r="125" spans="1:13" s="33" customFormat="1" ht="20.25" hidden="1" x14ac:dyDescent="0.3">
      <c r="A125" s="145" t="s">
        <v>116</v>
      </c>
      <c r="B125" s="116" t="s">
        <v>64</v>
      </c>
      <c r="C125" s="230" t="s">
        <v>263</v>
      </c>
      <c r="D125" s="74">
        <v>0</v>
      </c>
      <c r="E125" s="74">
        <f>D125</f>
        <v>0</v>
      </c>
      <c r="F125" s="74">
        <v>0</v>
      </c>
      <c r="G125" s="74">
        <v>0</v>
      </c>
      <c r="H125" s="74">
        <v>0</v>
      </c>
      <c r="I125" s="74">
        <f>F125</f>
        <v>0</v>
      </c>
      <c r="J125" s="74">
        <v>0</v>
      </c>
      <c r="K125" s="74">
        <f>D125-F125</f>
        <v>0</v>
      </c>
    </row>
    <row r="126" spans="1:13" s="33" customFormat="1" ht="20.25" hidden="1" x14ac:dyDescent="0.3">
      <c r="A126" s="145" t="s">
        <v>92</v>
      </c>
      <c r="B126" s="116" t="s">
        <v>64</v>
      </c>
      <c r="C126" s="230" t="s">
        <v>264</v>
      </c>
      <c r="D126" s="74">
        <v>0</v>
      </c>
      <c r="E126" s="74">
        <f>D126</f>
        <v>0</v>
      </c>
      <c r="F126" s="74">
        <v>0</v>
      </c>
      <c r="G126" s="74">
        <v>0</v>
      </c>
      <c r="H126" s="74">
        <v>0</v>
      </c>
      <c r="I126" s="74">
        <f>F126</f>
        <v>0</v>
      </c>
      <c r="J126" s="74">
        <v>0</v>
      </c>
      <c r="K126" s="74">
        <f>D126-F126</f>
        <v>0</v>
      </c>
    </row>
    <row r="127" spans="1:13" s="33" customFormat="1" ht="20.25" hidden="1" customHeight="1" x14ac:dyDescent="0.3">
      <c r="A127" s="142" t="s">
        <v>233</v>
      </c>
      <c r="B127" s="116"/>
      <c r="C127" s="230"/>
      <c r="D127" s="74"/>
      <c r="E127" s="74"/>
      <c r="F127" s="74"/>
      <c r="G127" s="74"/>
      <c r="H127" s="74"/>
      <c r="I127" s="74"/>
      <c r="J127" s="74"/>
      <c r="K127" s="74"/>
    </row>
    <row r="128" spans="1:13" s="107" customFormat="1" ht="15.75" hidden="1" customHeight="1" x14ac:dyDescent="0.3">
      <c r="A128" s="143" t="s">
        <v>234</v>
      </c>
      <c r="B128" s="125"/>
      <c r="C128" s="236"/>
      <c r="D128" s="111">
        <f t="shared" ref="D128:K128" si="30">D129</f>
        <v>0</v>
      </c>
      <c r="E128" s="111">
        <f t="shared" si="30"/>
        <v>0</v>
      </c>
      <c r="F128" s="111">
        <f t="shared" si="30"/>
        <v>0</v>
      </c>
      <c r="G128" s="111">
        <f t="shared" si="30"/>
        <v>0</v>
      </c>
      <c r="H128" s="111">
        <f t="shared" si="30"/>
        <v>0</v>
      </c>
      <c r="I128" s="111">
        <f t="shared" si="30"/>
        <v>0</v>
      </c>
      <c r="J128" s="111">
        <f t="shared" si="30"/>
        <v>0</v>
      </c>
      <c r="K128" s="111">
        <f t="shared" si="30"/>
        <v>0</v>
      </c>
    </row>
    <row r="129" spans="1:13" s="33" customFormat="1" ht="48" hidden="1" x14ac:dyDescent="0.3">
      <c r="A129" s="136" t="s">
        <v>236</v>
      </c>
      <c r="B129" s="116" t="s">
        <v>64</v>
      </c>
      <c r="C129" s="230" t="s">
        <v>237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f>F129</f>
        <v>0</v>
      </c>
      <c r="J129" s="74">
        <v>0</v>
      </c>
      <c r="K129" s="74">
        <f>E129-F129</f>
        <v>0</v>
      </c>
    </row>
    <row r="130" spans="1:13" s="33" customFormat="1" ht="32.25" hidden="1" x14ac:dyDescent="0.3">
      <c r="A130" s="136" t="s">
        <v>235</v>
      </c>
      <c r="B130" s="116"/>
      <c r="C130" s="230"/>
      <c r="D130" s="74"/>
      <c r="E130" s="74"/>
      <c r="F130" s="74"/>
      <c r="G130" s="74"/>
      <c r="H130" s="74"/>
      <c r="I130" s="74"/>
      <c r="J130" s="74"/>
      <c r="K130" s="74"/>
    </row>
    <row r="131" spans="1:13" s="33" customFormat="1" ht="20.25" hidden="1" x14ac:dyDescent="0.3">
      <c r="A131" s="136"/>
      <c r="B131" s="116"/>
      <c r="C131" s="230"/>
      <c r="D131" s="74"/>
      <c r="E131" s="74"/>
      <c r="F131" s="74"/>
      <c r="G131" s="74"/>
      <c r="H131" s="74"/>
      <c r="I131" s="74"/>
      <c r="J131" s="74"/>
      <c r="K131" s="74"/>
    </row>
    <row r="132" spans="1:13" s="33" customFormat="1" ht="20.25" hidden="1" x14ac:dyDescent="0.3">
      <c r="A132" s="136"/>
      <c r="B132" s="116"/>
      <c r="C132" s="230"/>
      <c r="D132" s="74"/>
      <c r="E132" s="74"/>
      <c r="F132" s="74"/>
      <c r="G132" s="74"/>
      <c r="H132" s="74"/>
      <c r="I132" s="74"/>
      <c r="J132" s="74"/>
      <c r="K132" s="74"/>
    </row>
    <row r="133" spans="1:13" s="33" customFormat="1" ht="20.25" hidden="1" x14ac:dyDescent="0.3">
      <c r="A133" s="136"/>
      <c r="B133" s="116"/>
      <c r="C133" s="230"/>
      <c r="D133" s="74"/>
      <c r="E133" s="74"/>
      <c r="F133" s="74"/>
      <c r="G133" s="74"/>
      <c r="H133" s="74"/>
      <c r="I133" s="74"/>
      <c r="J133" s="74"/>
      <c r="K133" s="74"/>
    </row>
    <row r="134" spans="1:13" s="33" customFormat="1" ht="20.25" hidden="1" x14ac:dyDescent="0.3">
      <c r="A134" s="136"/>
      <c r="B134" s="116"/>
      <c r="C134" s="230"/>
      <c r="D134" s="74"/>
      <c r="E134" s="74"/>
      <c r="F134" s="74"/>
      <c r="G134" s="74"/>
      <c r="H134" s="74"/>
      <c r="I134" s="74"/>
      <c r="J134" s="74"/>
      <c r="K134" s="74"/>
    </row>
    <row r="135" spans="1:13" s="107" customFormat="1" ht="16.5" hidden="1" customHeight="1" x14ac:dyDescent="0.3">
      <c r="A135" s="143" t="s">
        <v>211</v>
      </c>
      <c r="B135" s="125"/>
      <c r="C135" s="236"/>
      <c r="D135" s="111">
        <f>D136+D142</f>
        <v>0</v>
      </c>
      <c r="E135" s="111">
        <f>E136+E142</f>
        <v>0</v>
      </c>
      <c r="F135" s="111">
        <f>F136+F138+F142</f>
        <v>0</v>
      </c>
      <c r="G135" s="111">
        <v>0</v>
      </c>
      <c r="H135" s="111">
        <v>0</v>
      </c>
      <c r="I135" s="111">
        <f>F135</f>
        <v>0</v>
      </c>
      <c r="J135" s="111">
        <f>J136+J137+J138+J139</f>
        <v>0</v>
      </c>
      <c r="K135" s="111">
        <f>D135-F135</f>
        <v>0</v>
      </c>
    </row>
    <row r="136" spans="1:13" s="69" customFormat="1" ht="33" hidden="1" customHeight="1" x14ac:dyDescent="0.3">
      <c r="A136" s="157" t="s">
        <v>306</v>
      </c>
      <c r="B136" s="149"/>
      <c r="C136" s="237"/>
      <c r="D136" s="76">
        <f>D140+D141</f>
        <v>0</v>
      </c>
      <c r="E136" s="76">
        <f>E140+E141</f>
        <v>0</v>
      </c>
      <c r="F136" s="76">
        <f t="shared" ref="F136:K136" si="31">F140+F141</f>
        <v>0</v>
      </c>
      <c r="G136" s="76">
        <f t="shared" si="31"/>
        <v>0</v>
      </c>
      <c r="H136" s="76">
        <f t="shared" si="31"/>
        <v>0</v>
      </c>
      <c r="I136" s="76">
        <f t="shared" si="31"/>
        <v>0</v>
      </c>
      <c r="J136" s="76">
        <f t="shared" si="31"/>
        <v>0</v>
      </c>
      <c r="K136" s="76">
        <f t="shared" si="31"/>
        <v>0</v>
      </c>
      <c r="M136" s="68"/>
    </row>
    <row r="137" spans="1:13" s="33" customFormat="1" ht="29.25" hidden="1" customHeight="1" x14ac:dyDescent="0.3">
      <c r="A137" s="136" t="s">
        <v>212</v>
      </c>
      <c r="B137" s="116" t="s">
        <v>64</v>
      </c>
      <c r="C137" s="230" t="s">
        <v>229</v>
      </c>
      <c r="D137" s="74">
        <v>0</v>
      </c>
      <c r="E137" s="74">
        <f>D137</f>
        <v>0</v>
      </c>
      <c r="F137" s="74">
        <v>72800</v>
      </c>
      <c r="G137" s="74">
        <v>0</v>
      </c>
      <c r="H137" s="74">
        <v>0</v>
      </c>
      <c r="I137" s="74">
        <f>F137</f>
        <v>72800</v>
      </c>
      <c r="J137" s="74">
        <v>0</v>
      </c>
      <c r="K137" s="74">
        <f>D137-F137</f>
        <v>-72800</v>
      </c>
    </row>
    <row r="138" spans="1:13" s="33" customFormat="1" ht="30" hidden="1" customHeight="1" x14ac:dyDescent="0.3">
      <c r="A138" s="136" t="s">
        <v>258</v>
      </c>
      <c r="B138" s="116" t="s">
        <v>64</v>
      </c>
      <c r="C138" s="230" t="s">
        <v>213</v>
      </c>
      <c r="D138" s="74">
        <v>0</v>
      </c>
      <c r="E138" s="74">
        <f>D138</f>
        <v>0</v>
      </c>
      <c r="F138" s="74">
        <v>0</v>
      </c>
      <c r="G138" s="74">
        <v>0</v>
      </c>
      <c r="H138" s="74">
        <v>0</v>
      </c>
      <c r="I138" s="74">
        <f>F138</f>
        <v>0</v>
      </c>
      <c r="J138" s="74">
        <v>0</v>
      </c>
      <c r="K138" s="74">
        <f>D138-F138</f>
        <v>0</v>
      </c>
    </row>
    <row r="139" spans="1:13" s="33" customFormat="1" ht="30" hidden="1" customHeight="1" x14ac:dyDescent="0.3">
      <c r="A139" s="136" t="s">
        <v>219</v>
      </c>
      <c r="B139" s="116" t="s">
        <v>64</v>
      </c>
      <c r="C139" s="230" t="s">
        <v>214</v>
      </c>
      <c r="D139" s="74">
        <v>0</v>
      </c>
      <c r="E139" s="74">
        <f>D139</f>
        <v>0</v>
      </c>
      <c r="F139" s="74">
        <v>36312.85</v>
      </c>
      <c r="G139" s="74">
        <v>0</v>
      </c>
      <c r="H139" s="74">
        <v>0</v>
      </c>
      <c r="I139" s="74">
        <f>F139</f>
        <v>36312.85</v>
      </c>
      <c r="J139" s="74">
        <v>0</v>
      </c>
      <c r="K139" s="74">
        <f>D139-F139</f>
        <v>-36312.85</v>
      </c>
    </row>
    <row r="140" spans="1:13" s="33" customFormat="1" ht="18.75" hidden="1" customHeight="1" x14ac:dyDescent="0.3">
      <c r="A140" s="156" t="s">
        <v>287</v>
      </c>
      <c r="B140" s="116" t="s">
        <v>64</v>
      </c>
      <c r="C140" s="228" t="s">
        <v>299</v>
      </c>
      <c r="D140" s="74"/>
      <c r="E140" s="74"/>
      <c r="F140" s="74"/>
      <c r="G140" s="74"/>
      <c r="H140" s="74"/>
      <c r="I140" s="74"/>
      <c r="J140" s="74"/>
      <c r="K140" s="74"/>
    </row>
    <row r="141" spans="1:13" s="33" customFormat="1" ht="18.75" hidden="1" customHeight="1" x14ac:dyDescent="0.3">
      <c r="A141" s="156" t="s">
        <v>288</v>
      </c>
      <c r="B141" s="116" t="s">
        <v>64</v>
      </c>
      <c r="C141" s="228" t="s">
        <v>315</v>
      </c>
      <c r="D141" s="74"/>
      <c r="E141" s="74"/>
      <c r="F141" s="74"/>
      <c r="G141" s="74"/>
      <c r="H141" s="74"/>
      <c r="I141" s="74"/>
      <c r="J141" s="74"/>
      <c r="K141" s="74"/>
    </row>
    <row r="142" spans="1:13" s="33" customFormat="1" ht="39" hidden="1" customHeight="1" x14ac:dyDescent="0.3">
      <c r="A142" s="151" t="s">
        <v>307</v>
      </c>
      <c r="B142" s="116"/>
      <c r="C142" s="228"/>
      <c r="D142" s="74"/>
      <c r="E142" s="74"/>
      <c r="F142" s="74"/>
      <c r="G142" s="74"/>
      <c r="H142" s="74"/>
      <c r="I142" s="74"/>
      <c r="J142" s="74"/>
      <c r="K142" s="74"/>
    </row>
    <row r="143" spans="1:13" s="33" customFormat="1" ht="18.75" hidden="1" customHeight="1" x14ac:dyDescent="0.3">
      <c r="A143" s="156" t="s">
        <v>287</v>
      </c>
      <c r="B143" s="116" t="s">
        <v>64</v>
      </c>
      <c r="C143" s="228" t="s">
        <v>308</v>
      </c>
      <c r="D143" s="74"/>
      <c r="E143" s="74"/>
      <c r="F143" s="74"/>
      <c r="G143" s="74"/>
      <c r="H143" s="74"/>
      <c r="I143" s="74"/>
      <c r="J143" s="74"/>
      <c r="K143" s="74"/>
    </row>
    <row r="144" spans="1:13" s="43" customFormat="1" ht="20.25" hidden="1" x14ac:dyDescent="0.3">
      <c r="A144" s="140" t="s">
        <v>333</v>
      </c>
      <c r="B144" s="40"/>
      <c r="C144" s="229"/>
      <c r="D144" s="109">
        <f>D151+D152+D150</f>
        <v>0</v>
      </c>
      <c r="E144" s="109">
        <f t="shared" ref="E144:L144" si="32">E151+E152+E150</f>
        <v>0</v>
      </c>
      <c r="F144" s="109">
        <f t="shared" si="32"/>
        <v>0</v>
      </c>
      <c r="G144" s="109">
        <f t="shared" si="32"/>
        <v>0</v>
      </c>
      <c r="H144" s="109">
        <f t="shared" si="32"/>
        <v>0</v>
      </c>
      <c r="I144" s="109">
        <f t="shared" si="32"/>
        <v>0</v>
      </c>
      <c r="J144" s="109">
        <f t="shared" si="32"/>
        <v>0</v>
      </c>
      <c r="K144" s="109">
        <f>D144-F144</f>
        <v>0</v>
      </c>
      <c r="L144" s="109">
        <f t="shared" si="32"/>
        <v>0</v>
      </c>
    </row>
    <row r="145" spans="1:11" s="39" customFormat="1" ht="20.25" hidden="1" x14ac:dyDescent="0.3">
      <c r="A145" s="134" t="s">
        <v>108</v>
      </c>
      <c r="B145" s="36"/>
      <c r="C145" s="238"/>
      <c r="D145" s="38"/>
      <c r="E145" s="74"/>
      <c r="F145" s="38"/>
      <c r="G145" s="38"/>
      <c r="H145" s="38"/>
      <c r="I145" s="38"/>
      <c r="J145" s="38"/>
      <c r="K145" s="38"/>
    </row>
    <row r="146" spans="1:11" s="33" customFormat="1" ht="20.25" hidden="1" x14ac:dyDescent="0.3">
      <c r="A146" s="136" t="s">
        <v>90</v>
      </c>
      <c r="B146" s="116" t="s">
        <v>64</v>
      </c>
      <c r="C146" s="228" t="s">
        <v>202</v>
      </c>
      <c r="D146" s="74">
        <v>250000</v>
      </c>
      <c r="E146" s="74">
        <f>D146</f>
        <v>250000</v>
      </c>
      <c r="F146" s="74">
        <v>0</v>
      </c>
      <c r="G146" s="74">
        <v>0</v>
      </c>
      <c r="H146" s="74">
        <v>0</v>
      </c>
      <c r="I146" s="74">
        <f>F146</f>
        <v>0</v>
      </c>
      <c r="J146" s="74"/>
      <c r="K146" s="74">
        <f>D146-F146</f>
        <v>250000</v>
      </c>
    </row>
    <row r="147" spans="1:11" s="33" customFormat="1" ht="20.25" hidden="1" x14ac:dyDescent="0.3">
      <c r="A147" s="134" t="s">
        <v>74</v>
      </c>
      <c r="B147" s="116"/>
      <c r="C147" s="230"/>
      <c r="D147" s="74"/>
      <c r="E147" s="74">
        <f>D147</f>
        <v>0</v>
      </c>
      <c r="F147" s="74"/>
      <c r="G147" s="74"/>
      <c r="H147" s="74"/>
      <c r="I147" s="74"/>
      <c r="J147" s="74"/>
      <c r="K147" s="74"/>
    </row>
    <row r="148" spans="1:11" s="33" customFormat="1" ht="20.25" hidden="1" x14ac:dyDescent="0.3">
      <c r="A148" s="136" t="s">
        <v>109</v>
      </c>
      <c r="B148" s="116"/>
      <c r="C148" s="230" t="s">
        <v>88</v>
      </c>
      <c r="D148" s="74">
        <f>D146</f>
        <v>250000</v>
      </c>
      <c r="E148" s="74">
        <f>D148</f>
        <v>250000</v>
      </c>
      <c r="F148" s="74">
        <f>F146</f>
        <v>0</v>
      </c>
      <c r="G148" s="74">
        <f>G146</f>
        <v>0</v>
      </c>
      <c r="H148" s="74"/>
      <c r="I148" s="74"/>
      <c r="J148" s="74"/>
      <c r="K148" s="74"/>
    </row>
    <row r="149" spans="1:11" s="33" customFormat="1" ht="32.25" hidden="1" x14ac:dyDescent="0.3">
      <c r="A149" s="134" t="s">
        <v>110</v>
      </c>
      <c r="B149" s="116"/>
      <c r="C149" s="230"/>
      <c r="D149" s="74"/>
      <c r="E149" s="74">
        <f>D149</f>
        <v>0</v>
      </c>
      <c r="F149" s="74"/>
      <c r="G149" s="74"/>
      <c r="H149" s="74"/>
      <c r="I149" s="74"/>
      <c r="J149" s="74"/>
      <c r="K149" s="74"/>
    </row>
    <row r="150" spans="1:11" s="33" customFormat="1" ht="20.25" hidden="1" x14ac:dyDescent="0.3">
      <c r="A150" s="136" t="s">
        <v>288</v>
      </c>
      <c r="B150" s="116" t="s">
        <v>64</v>
      </c>
      <c r="C150" s="228" t="s">
        <v>364</v>
      </c>
      <c r="D150" s="74">
        <v>0</v>
      </c>
      <c r="E150" s="74">
        <f>D150</f>
        <v>0</v>
      </c>
      <c r="F150" s="74">
        <v>0</v>
      </c>
      <c r="G150" s="74">
        <v>0</v>
      </c>
      <c r="H150" s="74">
        <v>0</v>
      </c>
      <c r="I150" s="74">
        <f>F150</f>
        <v>0</v>
      </c>
      <c r="J150" s="74">
        <v>0</v>
      </c>
      <c r="K150" s="74">
        <f>K144</f>
        <v>0</v>
      </c>
    </row>
    <row r="151" spans="1:11" s="33" customFormat="1" ht="20.25" hidden="1" x14ac:dyDescent="0.3">
      <c r="A151" s="136" t="s">
        <v>321</v>
      </c>
      <c r="B151" s="116" t="s">
        <v>64</v>
      </c>
      <c r="C151" s="228" t="s">
        <v>354</v>
      </c>
      <c r="D151" s="74"/>
      <c r="E151" s="74"/>
      <c r="F151" s="74"/>
      <c r="G151" s="74">
        <v>0</v>
      </c>
      <c r="H151" s="74">
        <v>0</v>
      </c>
      <c r="I151" s="74">
        <f>F151</f>
        <v>0</v>
      </c>
      <c r="J151" s="74">
        <v>0</v>
      </c>
      <c r="K151" s="74">
        <f>D151-F151</f>
        <v>0</v>
      </c>
    </row>
    <row r="152" spans="1:11" s="33" customFormat="1" ht="21" hidden="1" customHeight="1" x14ac:dyDescent="0.3">
      <c r="A152" s="136" t="s">
        <v>92</v>
      </c>
      <c r="B152" s="116" t="s">
        <v>64</v>
      </c>
      <c r="C152" s="228" t="s">
        <v>344</v>
      </c>
      <c r="D152" s="74"/>
      <c r="E152" s="74">
        <f>D152</f>
        <v>0</v>
      </c>
      <c r="F152" s="74"/>
      <c r="G152" s="74">
        <v>0</v>
      </c>
      <c r="H152" s="74">
        <v>0</v>
      </c>
      <c r="I152" s="74">
        <f>F152</f>
        <v>0</v>
      </c>
      <c r="J152" s="74">
        <v>0</v>
      </c>
      <c r="K152" s="74">
        <f>D152-F152</f>
        <v>0</v>
      </c>
    </row>
    <row r="153" spans="1:11" s="33" customFormat="1" ht="20.25" hidden="1" x14ac:dyDescent="0.3">
      <c r="A153" s="134" t="s">
        <v>74</v>
      </c>
      <c r="B153" s="116"/>
      <c r="C153" s="230"/>
      <c r="D153" s="74"/>
      <c r="E153" s="74"/>
      <c r="F153" s="74"/>
      <c r="G153" s="74"/>
      <c r="H153" s="74"/>
      <c r="I153" s="74"/>
      <c r="J153" s="74"/>
      <c r="K153" s="74"/>
    </row>
    <row r="154" spans="1:11" s="33" customFormat="1" ht="20.25" hidden="1" x14ac:dyDescent="0.3">
      <c r="A154" s="136" t="s">
        <v>109</v>
      </c>
      <c r="B154" s="116"/>
      <c r="C154" s="230" t="s">
        <v>88</v>
      </c>
      <c r="D154" s="74">
        <f>D152</f>
        <v>0</v>
      </c>
      <c r="E154" s="74">
        <f>E149</f>
        <v>0</v>
      </c>
      <c r="F154" s="74">
        <f>F152</f>
        <v>0</v>
      </c>
      <c r="G154" s="74">
        <f>G152</f>
        <v>0</v>
      </c>
      <c r="H154" s="74"/>
      <c r="I154" s="74"/>
      <c r="J154" s="74"/>
      <c r="K154" s="74"/>
    </row>
    <row r="155" spans="1:11" s="29" customFormat="1" ht="20.25" hidden="1" x14ac:dyDescent="0.3">
      <c r="A155" s="140" t="s">
        <v>245</v>
      </c>
      <c r="B155" s="40"/>
      <c r="C155" s="229"/>
      <c r="D155" s="42">
        <f t="shared" ref="D155:K155" si="33">D156</f>
        <v>0</v>
      </c>
      <c r="E155" s="42">
        <f t="shared" si="33"/>
        <v>0</v>
      </c>
      <c r="F155" s="42">
        <f t="shared" si="33"/>
        <v>0</v>
      </c>
      <c r="G155" s="42">
        <f t="shared" si="33"/>
        <v>0</v>
      </c>
      <c r="H155" s="42">
        <f t="shared" si="33"/>
        <v>0</v>
      </c>
      <c r="I155" s="42">
        <f t="shared" si="33"/>
        <v>0</v>
      </c>
      <c r="J155" s="42">
        <f t="shared" si="33"/>
        <v>0</v>
      </c>
      <c r="K155" s="42">
        <f t="shared" si="33"/>
        <v>0</v>
      </c>
    </row>
    <row r="156" spans="1:11" s="33" customFormat="1" ht="20.25" hidden="1" x14ac:dyDescent="0.3">
      <c r="A156" s="136" t="s">
        <v>89</v>
      </c>
      <c r="B156" s="116" t="s">
        <v>64</v>
      </c>
      <c r="C156" s="228" t="s">
        <v>111</v>
      </c>
      <c r="D156" s="74"/>
      <c r="E156" s="74">
        <f>D156</f>
        <v>0</v>
      </c>
      <c r="F156" s="74"/>
      <c r="G156" s="74">
        <v>0</v>
      </c>
      <c r="H156" s="74">
        <v>0</v>
      </c>
      <c r="I156" s="74">
        <f>F156</f>
        <v>0</v>
      </c>
      <c r="J156" s="74"/>
      <c r="K156" s="74">
        <f>D156-F156</f>
        <v>0</v>
      </c>
    </row>
    <row r="157" spans="1:11" s="33" customFormat="1" ht="20.25" hidden="1" x14ac:dyDescent="0.3">
      <c r="A157" s="136"/>
      <c r="B157" s="116"/>
      <c r="C157" s="230"/>
      <c r="D157" s="74"/>
      <c r="E157" s="74"/>
      <c r="F157" s="74">
        <f>F155</f>
        <v>0</v>
      </c>
      <c r="G157" s="74"/>
      <c r="H157" s="74"/>
      <c r="I157" s="74"/>
      <c r="J157" s="74"/>
      <c r="K157" s="74"/>
    </row>
    <row r="158" spans="1:11" s="43" customFormat="1" ht="20.25" hidden="1" x14ac:dyDescent="0.3">
      <c r="A158" s="140" t="s">
        <v>246</v>
      </c>
      <c r="B158" s="40"/>
      <c r="C158" s="229"/>
      <c r="D158" s="42">
        <f>D160+D162</f>
        <v>183606</v>
      </c>
      <c r="E158" s="42">
        <f t="shared" ref="E158:K158" si="34">E160+E162</f>
        <v>183606</v>
      </c>
      <c r="F158" s="42">
        <f t="shared" si="34"/>
        <v>183605.93</v>
      </c>
      <c r="G158" s="42">
        <f t="shared" si="34"/>
        <v>0</v>
      </c>
      <c r="H158" s="42">
        <f t="shared" si="34"/>
        <v>0</v>
      </c>
      <c r="I158" s="42">
        <f t="shared" si="34"/>
        <v>183605.93</v>
      </c>
      <c r="J158" s="42">
        <f t="shared" si="34"/>
        <v>0</v>
      </c>
      <c r="K158" s="42">
        <f t="shared" si="34"/>
        <v>7.0000000006984919E-2</v>
      </c>
    </row>
    <row r="159" spans="1:11" s="39" customFormat="1" ht="20.25" hidden="1" x14ac:dyDescent="0.3">
      <c r="A159" s="134" t="s">
        <v>112</v>
      </c>
      <c r="B159" s="36"/>
      <c r="C159" s="238"/>
      <c r="D159" s="38"/>
      <c r="E159" s="38"/>
      <c r="F159" s="38"/>
      <c r="G159" s="38"/>
      <c r="H159" s="38"/>
      <c r="I159" s="38"/>
      <c r="J159" s="38"/>
      <c r="K159" s="38"/>
    </row>
    <row r="160" spans="1:11" s="33" customFormat="1" ht="20.25" hidden="1" x14ac:dyDescent="0.3">
      <c r="A160" s="136" t="s">
        <v>113</v>
      </c>
      <c r="B160" s="116" t="s">
        <v>64</v>
      </c>
      <c r="C160" s="228" t="s">
        <v>114</v>
      </c>
      <c r="D160" s="74">
        <v>167436</v>
      </c>
      <c r="E160" s="74">
        <f>D160</f>
        <v>167436</v>
      </c>
      <c r="F160" s="74">
        <v>167435.93</v>
      </c>
      <c r="G160" s="74"/>
      <c r="H160" s="74"/>
      <c r="I160" s="74">
        <f>F160</f>
        <v>167435.93</v>
      </c>
      <c r="J160" s="74"/>
      <c r="K160" s="74">
        <f>D160-F160</f>
        <v>7.0000000006984919E-2</v>
      </c>
    </row>
    <row r="161" spans="1:12" s="33" customFormat="1" ht="20.25" hidden="1" x14ac:dyDescent="0.3">
      <c r="A161" s="136" t="s">
        <v>91</v>
      </c>
      <c r="B161" s="116" t="s">
        <v>64</v>
      </c>
      <c r="C161" s="230" t="s">
        <v>115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74">
        <f>F161</f>
        <v>0</v>
      </c>
      <c r="J161" s="74"/>
      <c r="K161" s="74">
        <f>D161-F161</f>
        <v>0</v>
      </c>
    </row>
    <row r="162" spans="1:12" s="33" customFormat="1" ht="20.25" hidden="1" x14ac:dyDescent="0.3">
      <c r="A162" s="136" t="s">
        <v>116</v>
      </c>
      <c r="B162" s="116" t="s">
        <v>64</v>
      </c>
      <c r="C162" s="228" t="s">
        <v>117</v>
      </c>
      <c r="D162" s="74">
        <v>16170</v>
      </c>
      <c r="E162" s="74">
        <f>D162</f>
        <v>16170</v>
      </c>
      <c r="F162" s="74">
        <v>16170</v>
      </c>
      <c r="G162" s="74"/>
      <c r="H162" s="74"/>
      <c r="I162" s="74">
        <f>F162</f>
        <v>16170</v>
      </c>
      <c r="J162" s="74"/>
      <c r="K162" s="74">
        <f>D162-F162</f>
        <v>0</v>
      </c>
    </row>
    <row r="163" spans="1:12" s="33" customFormat="1" ht="32.25" hidden="1" x14ac:dyDescent="0.3">
      <c r="A163" s="136" t="s">
        <v>220</v>
      </c>
      <c r="B163" s="116" t="s">
        <v>64</v>
      </c>
      <c r="C163" s="228" t="s">
        <v>249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f>F163</f>
        <v>0</v>
      </c>
      <c r="J163" s="74">
        <v>0</v>
      </c>
      <c r="K163" s="74">
        <f>D163-F163</f>
        <v>0</v>
      </c>
    </row>
    <row r="164" spans="1:12" s="33" customFormat="1" ht="20.25" hidden="1" x14ac:dyDescent="0.3">
      <c r="A164" s="264" t="s">
        <v>333</v>
      </c>
      <c r="B164" s="265"/>
      <c r="C164" s="266"/>
      <c r="D164" s="267">
        <f>D165</f>
        <v>0</v>
      </c>
      <c r="E164" s="267">
        <f t="shared" ref="E164:K164" si="35">E165</f>
        <v>0</v>
      </c>
      <c r="F164" s="267">
        <f t="shared" si="35"/>
        <v>0</v>
      </c>
      <c r="G164" s="267">
        <f t="shared" si="35"/>
        <v>0</v>
      </c>
      <c r="H164" s="267">
        <f t="shared" si="35"/>
        <v>0</v>
      </c>
      <c r="I164" s="267">
        <f t="shared" si="35"/>
        <v>0</v>
      </c>
      <c r="J164" s="267">
        <f t="shared" si="35"/>
        <v>0</v>
      </c>
      <c r="K164" s="267">
        <f t="shared" si="35"/>
        <v>0</v>
      </c>
    </row>
    <row r="165" spans="1:12" s="33" customFormat="1" ht="23.25" hidden="1" x14ac:dyDescent="0.35">
      <c r="A165" s="136" t="s">
        <v>288</v>
      </c>
      <c r="B165" s="116" t="s">
        <v>64</v>
      </c>
      <c r="C165" s="248" t="s">
        <v>388</v>
      </c>
      <c r="D165" s="74"/>
      <c r="E165" s="74"/>
      <c r="F165" s="74"/>
      <c r="G165" s="74">
        <v>0</v>
      </c>
      <c r="H165" s="74">
        <v>0</v>
      </c>
      <c r="I165" s="74">
        <v>0</v>
      </c>
      <c r="J165" s="74">
        <v>0</v>
      </c>
      <c r="K165" s="74">
        <f>D164-F164</f>
        <v>0</v>
      </c>
    </row>
    <row r="166" spans="1:12" s="33" customFormat="1" ht="23.25" x14ac:dyDescent="0.35">
      <c r="A166" s="264" t="s">
        <v>333</v>
      </c>
      <c r="B166" s="265"/>
      <c r="C166" s="279"/>
      <c r="D166" s="267">
        <f>D167</f>
        <v>40000</v>
      </c>
      <c r="E166" s="267">
        <f t="shared" ref="E166:K166" si="36">E167</f>
        <v>40000</v>
      </c>
      <c r="F166" s="267">
        <f t="shared" si="36"/>
        <v>0</v>
      </c>
      <c r="G166" s="267">
        <f t="shared" si="36"/>
        <v>0</v>
      </c>
      <c r="H166" s="267">
        <f t="shared" si="36"/>
        <v>0</v>
      </c>
      <c r="I166" s="267">
        <f t="shared" si="36"/>
        <v>0</v>
      </c>
      <c r="J166" s="267">
        <f t="shared" si="36"/>
        <v>0</v>
      </c>
      <c r="K166" s="267">
        <f t="shared" si="36"/>
        <v>40000</v>
      </c>
    </row>
    <row r="167" spans="1:12" s="33" customFormat="1" ht="23.25" x14ac:dyDescent="0.35">
      <c r="A167" s="136" t="s">
        <v>288</v>
      </c>
      <c r="B167" s="116" t="s">
        <v>64</v>
      </c>
      <c r="C167" s="248" t="s">
        <v>436</v>
      </c>
      <c r="D167" s="74">
        <v>40000</v>
      </c>
      <c r="E167" s="74">
        <v>40000</v>
      </c>
      <c r="F167" s="74">
        <v>0</v>
      </c>
      <c r="G167" s="74">
        <v>0</v>
      </c>
      <c r="H167" s="74">
        <v>0</v>
      </c>
      <c r="I167" s="74">
        <v>0</v>
      </c>
      <c r="J167" s="74">
        <v>0</v>
      </c>
      <c r="K167" s="74">
        <f>D167-F167</f>
        <v>40000</v>
      </c>
    </row>
    <row r="168" spans="1:12" s="33" customFormat="1" ht="20.25" x14ac:dyDescent="0.3">
      <c r="A168" s="143" t="s">
        <v>211</v>
      </c>
      <c r="B168" s="265"/>
      <c r="C168" s="266"/>
      <c r="D168" s="280">
        <f t="shared" ref="D168:K168" si="37">D169+D170+D171</f>
        <v>1137382.3</v>
      </c>
      <c r="E168" s="280">
        <f t="shared" si="37"/>
        <v>1137382.3</v>
      </c>
      <c r="F168" s="280">
        <f t="shared" si="37"/>
        <v>192995.66</v>
      </c>
      <c r="G168" s="280">
        <f t="shared" si="37"/>
        <v>0</v>
      </c>
      <c r="H168" s="280">
        <f t="shared" si="37"/>
        <v>0</v>
      </c>
      <c r="I168" s="280">
        <f t="shared" si="37"/>
        <v>192995.66</v>
      </c>
      <c r="J168" s="280">
        <f t="shared" si="37"/>
        <v>0</v>
      </c>
      <c r="K168" s="280">
        <f t="shared" si="37"/>
        <v>944386.64</v>
      </c>
    </row>
    <row r="169" spans="1:12" s="33" customFormat="1" ht="24" customHeight="1" x14ac:dyDescent="0.3">
      <c r="A169" s="156" t="s">
        <v>287</v>
      </c>
      <c r="B169" s="116" t="s">
        <v>64</v>
      </c>
      <c r="C169" s="228" t="s">
        <v>426</v>
      </c>
      <c r="D169" s="74">
        <v>1132922.3</v>
      </c>
      <c r="E169" s="74">
        <f>D169</f>
        <v>1132922.3</v>
      </c>
      <c r="F169" s="74">
        <f>55967.07+122500+10068.59</f>
        <v>188535.66</v>
      </c>
      <c r="G169" s="74">
        <v>0</v>
      </c>
      <c r="H169" s="74">
        <v>0</v>
      </c>
      <c r="I169" s="74">
        <f>F169</f>
        <v>188535.66</v>
      </c>
      <c r="J169" s="74">
        <v>0</v>
      </c>
      <c r="K169" s="76">
        <f>D169-F169</f>
        <v>944386.64</v>
      </c>
    </row>
    <row r="170" spans="1:12" s="33" customFormat="1" ht="24" hidden="1" customHeight="1" x14ac:dyDescent="0.3">
      <c r="A170" s="156" t="s">
        <v>288</v>
      </c>
      <c r="B170" s="116" t="s">
        <v>64</v>
      </c>
      <c r="C170" s="228" t="s">
        <v>360</v>
      </c>
      <c r="D170" s="74"/>
      <c r="E170" s="74"/>
      <c r="F170" s="74"/>
      <c r="G170" s="74"/>
      <c r="H170" s="74"/>
      <c r="I170" s="74"/>
      <c r="J170" s="74">
        <v>0</v>
      </c>
      <c r="K170" s="76">
        <f>D170-F170</f>
        <v>0</v>
      </c>
    </row>
    <row r="171" spans="1:12" s="33" customFormat="1" ht="24" customHeight="1" x14ac:dyDescent="0.3">
      <c r="A171" s="136" t="s">
        <v>288</v>
      </c>
      <c r="B171" s="116" t="s">
        <v>64</v>
      </c>
      <c r="C171" s="228" t="s">
        <v>440</v>
      </c>
      <c r="D171" s="74">
        <v>4460</v>
      </c>
      <c r="E171" s="74">
        <v>4460</v>
      </c>
      <c r="F171" s="74">
        <v>4460</v>
      </c>
      <c r="G171" s="74">
        <v>0</v>
      </c>
      <c r="H171" s="74">
        <v>0</v>
      </c>
      <c r="I171" s="74">
        <v>4460</v>
      </c>
      <c r="J171" s="74">
        <v>0</v>
      </c>
      <c r="K171" s="76">
        <f>D171-F171</f>
        <v>0</v>
      </c>
    </row>
    <row r="172" spans="1:12" s="107" customFormat="1" ht="17.25" customHeight="1" x14ac:dyDescent="0.3">
      <c r="A172" s="143" t="s">
        <v>359</v>
      </c>
      <c r="B172" s="125"/>
      <c r="C172" s="234"/>
      <c r="D172" s="111">
        <f>D173+D175</f>
        <v>156300</v>
      </c>
      <c r="E172" s="111">
        <f t="shared" ref="E172:K172" si="38">E173+E175</f>
        <v>156300</v>
      </c>
      <c r="F172" s="111">
        <f>F173+F175</f>
        <v>11931.55</v>
      </c>
      <c r="G172" s="111">
        <f t="shared" si="38"/>
        <v>0</v>
      </c>
      <c r="H172" s="111">
        <f t="shared" si="38"/>
        <v>0</v>
      </c>
      <c r="I172" s="111">
        <f t="shared" si="38"/>
        <v>11931.55</v>
      </c>
      <c r="J172" s="111">
        <f t="shared" si="38"/>
        <v>0</v>
      </c>
      <c r="K172" s="111">
        <f t="shared" si="38"/>
        <v>144368.45000000001</v>
      </c>
    </row>
    <row r="173" spans="1:12" s="33" customFormat="1" ht="20.25" x14ac:dyDescent="0.3">
      <c r="A173" s="141" t="s">
        <v>348</v>
      </c>
      <c r="B173" s="116"/>
      <c r="C173" s="228"/>
      <c r="D173" s="76">
        <f>D174</f>
        <v>300</v>
      </c>
      <c r="E173" s="76">
        <f t="shared" ref="E173:J173" si="39">E174</f>
        <v>300</v>
      </c>
      <c r="F173" s="76">
        <f t="shared" si="39"/>
        <v>0</v>
      </c>
      <c r="G173" s="76">
        <f t="shared" si="39"/>
        <v>0</v>
      </c>
      <c r="H173" s="76">
        <f t="shared" si="39"/>
        <v>0</v>
      </c>
      <c r="I173" s="76">
        <f>I174</f>
        <v>0</v>
      </c>
      <c r="J173" s="76">
        <f t="shared" si="39"/>
        <v>0</v>
      </c>
      <c r="K173" s="282">
        <f>D173-F173</f>
        <v>300</v>
      </c>
    </row>
    <row r="174" spans="1:12" s="33" customFormat="1" ht="20.25" x14ac:dyDescent="0.3">
      <c r="A174" s="136" t="s">
        <v>92</v>
      </c>
      <c r="B174" s="116" t="s">
        <v>64</v>
      </c>
      <c r="C174" s="228" t="s">
        <v>427</v>
      </c>
      <c r="D174" s="74">
        <v>300</v>
      </c>
      <c r="E174" s="74">
        <v>300</v>
      </c>
      <c r="F174" s="74">
        <v>0</v>
      </c>
      <c r="G174" s="74">
        <v>0</v>
      </c>
      <c r="H174" s="74">
        <v>0</v>
      </c>
      <c r="I174" s="74">
        <f>F174</f>
        <v>0</v>
      </c>
      <c r="J174" s="74">
        <v>0</v>
      </c>
      <c r="K174" s="282">
        <f>D174-F174</f>
        <v>300</v>
      </c>
    </row>
    <row r="175" spans="1:12" s="43" customFormat="1" ht="20.25" x14ac:dyDescent="0.3">
      <c r="A175" s="140" t="s">
        <v>247</v>
      </c>
      <c r="B175" s="40"/>
      <c r="C175" s="229"/>
      <c r="D175" s="109">
        <f>D176+D185+D183+D190+D208</f>
        <v>156000</v>
      </c>
      <c r="E175" s="109">
        <f t="shared" ref="E175:L175" si="40">E176+E185+E183+E190+E208</f>
        <v>156000</v>
      </c>
      <c r="F175" s="109">
        <f t="shared" si="40"/>
        <v>11931.55</v>
      </c>
      <c r="G175" s="109">
        <f t="shared" si="40"/>
        <v>0</v>
      </c>
      <c r="H175" s="109">
        <f t="shared" si="40"/>
        <v>0</v>
      </c>
      <c r="I175" s="109">
        <f t="shared" si="40"/>
        <v>11931.55</v>
      </c>
      <c r="J175" s="109">
        <f t="shared" si="40"/>
        <v>0</v>
      </c>
      <c r="K175" s="109">
        <f t="shared" si="40"/>
        <v>144068.45000000001</v>
      </c>
      <c r="L175" s="109">
        <f t="shared" si="40"/>
        <v>0</v>
      </c>
    </row>
    <row r="176" spans="1:12" s="39" customFormat="1" ht="20.25" x14ac:dyDescent="0.3">
      <c r="A176" s="134" t="s">
        <v>118</v>
      </c>
      <c r="B176" s="36"/>
      <c r="C176" s="238"/>
      <c r="D176" s="38">
        <f>D177+D206+D207</f>
        <v>80000</v>
      </c>
      <c r="E176" s="38">
        <f>E177+E206+E207</f>
        <v>80000</v>
      </c>
      <c r="F176" s="38">
        <f>F177+F181+F182</f>
        <v>11931.55</v>
      </c>
      <c r="G176" s="38">
        <f>G177+G181+G182</f>
        <v>0</v>
      </c>
      <c r="H176" s="38">
        <f>H177+H181+H182</f>
        <v>0</v>
      </c>
      <c r="I176" s="38">
        <f>I177+I181+I182</f>
        <v>11931.55</v>
      </c>
      <c r="J176" s="38">
        <f>J177+J181+J182</f>
        <v>0</v>
      </c>
      <c r="K176" s="74">
        <f t="shared" ref="K176:K209" si="41">D176-F176</f>
        <v>68068.45</v>
      </c>
    </row>
    <row r="177" spans="1:11" s="33" customFormat="1" ht="20.25" x14ac:dyDescent="0.3">
      <c r="A177" s="136" t="s">
        <v>83</v>
      </c>
      <c r="B177" s="116" t="s">
        <v>64</v>
      </c>
      <c r="C177" s="228" t="s">
        <v>428</v>
      </c>
      <c r="D177" s="74">
        <v>30000</v>
      </c>
      <c r="E177" s="74">
        <f>D177</f>
        <v>30000</v>
      </c>
      <c r="F177" s="74">
        <f>4335.22+1558.37+3310.86+1645.47+1081.63</f>
        <v>11931.55</v>
      </c>
      <c r="G177" s="74">
        <v>0</v>
      </c>
      <c r="H177" s="74">
        <v>0</v>
      </c>
      <c r="I177" s="74">
        <f t="shared" ref="I177:I182" si="42">F177</f>
        <v>11931.55</v>
      </c>
      <c r="J177" s="74">
        <v>0</v>
      </c>
      <c r="K177" s="74">
        <f t="shared" si="41"/>
        <v>18068.45</v>
      </c>
    </row>
    <row r="178" spans="1:11" s="33" customFormat="1" ht="20.25" hidden="1" x14ac:dyDescent="0.3">
      <c r="A178" s="134" t="s">
        <v>119</v>
      </c>
      <c r="B178" s="116"/>
      <c r="C178" s="228"/>
      <c r="D178" s="74"/>
      <c r="E178" s="74">
        <f>D178</f>
        <v>0</v>
      </c>
      <c r="F178" s="74"/>
      <c r="G178" s="74"/>
      <c r="H178" s="74"/>
      <c r="I178" s="74">
        <f t="shared" si="42"/>
        <v>0</v>
      </c>
      <c r="J178" s="74"/>
      <c r="K178" s="74">
        <f t="shared" si="41"/>
        <v>0</v>
      </c>
    </row>
    <row r="179" spans="1:11" s="33" customFormat="1" ht="20.25" hidden="1" x14ac:dyDescent="0.3">
      <c r="A179" s="136" t="s">
        <v>86</v>
      </c>
      <c r="B179" s="116" t="s">
        <v>64</v>
      </c>
      <c r="C179" s="228" t="s">
        <v>120</v>
      </c>
      <c r="D179" s="74">
        <v>110869</v>
      </c>
      <c r="E179" s="74">
        <f>D179</f>
        <v>110869</v>
      </c>
      <c r="F179" s="74">
        <v>59569.13</v>
      </c>
      <c r="G179" s="74">
        <v>0</v>
      </c>
      <c r="H179" s="74">
        <v>0</v>
      </c>
      <c r="I179" s="74">
        <f t="shared" si="42"/>
        <v>59569.13</v>
      </c>
      <c r="J179" s="74"/>
      <c r="K179" s="74">
        <f t="shared" si="41"/>
        <v>51299.87</v>
      </c>
    </row>
    <row r="180" spans="1:11" s="33" customFormat="1" ht="20.25" hidden="1" x14ac:dyDescent="0.3">
      <c r="A180" s="136" t="s">
        <v>113</v>
      </c>
      <c r="B180" s="116" t="s">
        <v>64</v>
      </c>
      <c r="C180" s="228" t="s">
        <v>226</v>
      </c>
      <c r="D180" s="74">
        <v>0</v>
      </c>
      <c r="E180" s="74">
        <f>D180</f>
        <v>0</v>
      </c>
      <c r="F180" s="74">
        <v>0</v>
      </c>
      <c r="G180" s="74">
        <v>0</v>
      </c>
      <c r="H180" s="74">
        <v>0</v>
      </c>
      <c r="I180" s="74">
        <f t="shared" si="42"/>
        <v>0</v>
      </c>
      <c r="J180" s="74">
        <v>0</v>
      </c>
      <c r="K180" s="74">
        <f t="shared" si="41"/>
        <v>0</v>
      </c>
    </row>
    <row r="181" spans="1:11" s="33" customFormat="1" ht="20.25" hidden="1" x14ac:dyDescent="0.3">
      <c r="A181" s="136" t="s">
        <v>92</v>
      </c>
      <c r="B181" s="116" t="s">
        <v>64</v>
      </c>
      <c r="C181" s="228" t="s">
        <v>345</v>
      </c>
      <c r="D181" s="74"/>
      <c r="E181" s="74">
        <f>D181</f>
        <v>0</v>
      </c>
      <c r="F181" s="74"/>
      <c r="G181" s="74">
        <v>0</v>
      </c>
      <c r="H181" s="74">
        <v>0</v>
      </c>
      <c r="I181" s="74">
        <f t="shared" si="42"/>
        <v>0</v>
      </c>
      <c r="J181" s="74">
        <v>0</v>
      </c>
      <c r="K181" s="74">
        <f t="shared" si="41"/>
        <v>0</v>
      </c>
    </row>
    <row r="182" spans="1:11" s="33" customFormat="1" ht="24" hidden="1" customHeight="1" x14ac:dyDescent="0.3">
      <c r="A182" s="136" t="s">
        <v>92</v>
      </c>
      <c r="B182" s="116" t="s">
        <v>64</v>
      </c>
      <c r="C182" s="228" t="s">
        <v>389</v>
      </c>
      <c r="D182" s="74"/>
      <c r="E182" s="74"/>
      <c r="F182" s="74"/>
      <c r="G182" s="74">
        <v>0</v>
      </c>
      <c r="H182" s="74">
        <v>0</v>
      </c>
      <c r="I182" s="74">
        <f t="shared" si="42"/>
        <v>0</v>
      </c>
      <c r="J182" s="74">
        <v>0</v>
      </c>
      <c r="K182" s="74">
        <f t="shared" si="41"/>
        <v>0</v>
      </c>
    </row>
    <row r="183" spans="1:11" s="33" customFormat="1" ht="20.25" hidden="1" x14ac:dyDescent="0.3">
      <c r="A183" s="134" t="s">
        <v>365</v>
      </c>
      <c r="B183" s="116"/>
      <c r="C183" s="228"/>
      <c r="D183" s="76">
        <f t="shared" ref="D183:J183" si="43">D184</f>
        <v>0</v>
      </c>
      <c r="E183" s="76">
        <f t="shared" si="43"/>
        <v>0</v>
      </c>
      <c r="F183" s="76">
        <f t="shared" si="43"/>
        <v>0</v>
      </c>
      <c r="G183" s="74">
        <f t="shared" si="43"/>
        <v>0</v>
      </c>
      <c r="H183" s="74">
        <f t="shared" si="43"/>
        <v>0</v>
      </c>
      <c r="I183" s="74">
        <f t="shared" si="43"/>
        <v>0</v>
      </c>
      <c r="J183" s="74">
        <f t="shared" si="43"/>
        <v>0</v>
      </c>
      <c r="K183" s="74">
        <f t="shared" si="41"/>
        <v>0</v>
      </c>
    </row>
    <row r="184" spans="1:11" s="33" customFormat="1" ht="20.25" hidden="1" x14ac:dyDescent="0.3">
      <c r="A184" s="136" t="s">
        <v>92</v>
      </c>
      <c r="B184" s="116" t="s">
        <v>64</v>
      </c>
      <c r="C184" s="228" t="s">
        <v>366</v>
      </c>
      <c r="D184" s="74">
        <v>0</v>
      </c>
      <c r="E184" s="74">
        <f>D184</f>
        <v>0</v>
      </c>
      <c r="F184" s="74"/>
      <c r="G184" s="74">
        <v>0</v>
      </c>
      <c r="H184" s="74">
        <v>0</v>
      </c>
      <c r="I184" s="74">
        <f>F184</f>
        <v>0</v>
      </c>
      <c r="J184" s="74">
        <v>0</v>
      </c>
      <c r="K184" s="74">
        <f t="shared" si="41"/>
        <v>0</v>
      </c>
    </row>
    <row r="185" spans="1:11" s="69" customFormat="1" ht="20.25" hidden="1" x14ac:dyDescent="0.3">
      <c r="A185" s="141" t="s">
        <v>259</v>
      </c>
      <c r="B185" s="149"/>
      <c r="C185" s="237"/>
      <c r="D185" s="76">
        <f>D186+D188+D187</f>
        <v>0</v>
      </c>
      <c r="E185" s="76">
        <f t="shared" ref="E185:J185" si="44">E186+E188+E187</f>
        <v>0</v>
      </c>
      <c r="F185" s="76">
        <f t="shared" si="44"/>
        <v>0</v>
      </c>
      <c r="G185" s="76">
        <f t="shared" si="44"/>
        <v>0</v>
      </c>
      <c r="H185" s="76">
        <f t="shared" si="44"/>
        <v>0</v>
      </c>
      <c r="I185" s="76">
        <f t="shared" si="44"/>
        <v>0</v>
      </c>
      <c r="J185" s="76">
        <f t="shared" si="44"/>
        <v>0</v>
      </c>
      <c r="K185" s="74">
        <f t="shared" si="41"/>
        <v>0</v>
      </c>
    </row>
    <row r="186" spans="1:11" s="69" customFormat="1" ht="20.25" hidden="1" x14ac:dyDescent="0.3">
      <c r="A186" s="145" t="s">
        <v>286</v>
      </c>
      <c r="B186" s="63" t="s">
        <v>64</v>
      </c>
      <c r="C186" s="249" t="s">
        <v>397</v>
      </c>
      <c r="D186" s="74"/>
      <c r="E186" s="74"/>
      <c r="F186" s="74"/>
      <c r="G186" s="74">
        <f>G187+G189+G188</f>
        <v>0</v>
      </c>
      <c r="H186" s="74">
        <f>H187+H189+H188</f>
        <v>0</v>
      </c>
      <c r="I186" s="74">
        <f>F186</f>
        <v>0</v>
      </c>
      <c r="J186" s="76">
        <f>J187+J189+J188</f>
        <v>0</v>
      </c>
      <c r="K186" s="74">
        <f t="shared" si="41"/>
        <v>0</v>
      </c>
    </row>
    <row r="187" spans="1:11" s="69" customFormat="1" ht="18.75" hidden="1" x14ac:dyDescent="0.3">
      <c r="A187" s="145" t="s">
        <v>288</v>
      </c>
      <c r="B187" s="63" t="s">
        <v>64</v>
      </c>
      <c r="C187" s="250" t="s">
        <v>398</v>
      </c>
      <c r="D187" s="74"/>
      <c r="E187" s="74"/>
      <c r="F187" s="74"/>
      <c r="G187" s="74">
        <f>G188+G193+G189</f>
        <v>0</v>
      </c>
      <c r="H187" s="74">
        <f>H188+H193+H189</f>
        <v>0</v>
      </c>
      <c r="I187" s="74">
        <f>F187</f>
        <v>0</v>
      </c>
      <c r="J187" s="76">
        <f>J188+J193+J189</f>
        <v>0</v>
      </c>
      <c r="K187" s="74">
        <f t="shared" si="41"/>
        <v>0</v>
      </c>
    </row>
    <row r="188" spans="1:11" s="33" customFormat="1" ht="20.25" hidden="1" x14ac:dyDescent="0.3">
      <c r="A188" s="145" t="s">
        <v>92</v>
      </c>
      <c r="B188" s="116" t="s">
        <v>64</v>
      </c>
      <c r="C188" s="228" t="s">
        <v>399</v>
      </c>
      <c r="D188" s="74"/>
      <c r="E188" s="74"/>
      <c r="F188" s="74"/>
      <c r="G188" s="74">
        <v>0</v>
      </c>
      <c r="H188" s="74">
        <v>0</v>
      </c>
      <c r="I188" s="74">
        <f>F188</f>
        <v>0</v>
      </c>
      <c r="J188" s="74">
        <v>0</v>
      </c>
      <c r="K188" s="74">
        <f t="shared" si="41"/>
        <v>0</v>
      </c>
    </row>
    <row r="189" spans="1:11" s="33" customFormat="1" ht="20.25" hidden="1" x14ac:dyDescent="0.3">
      <c r="A189" s="145" t="s">
        <v>92</v>
      </c>
      <c r="B189" s="116" t="s">
        <v>64</v>
      </c>
      <c r="C189" s="228" t="s">
        <v>260</v>
      </c>
      <c r="D189" s="74">
        <v>0</v>
      </c>
      <c r="E189" s="74">
        <f>D189</f>
        <v>0</v>
      </c>
      <c r="F189" s="74">
        <v>0</v>
      </c>
      <c r="G189" s="74">
        <v>0</v>
      </c>
      <c r="H189" s="74">
        <v>0</v>
      </c>
      <c r="I189" s="74">
        <f>F189</f>
        <v>0</v>
      </c>
      <c r="J189" s="74">
        <v>0</v>
      </c>
      <c r="K189" s="74">
        <f t="shared" si="41"/>
        <v>0</v>
      </c>
    </row>
    <row r="190" spans="1:11" s="33" customFormat="1" ht="20.25" hidden="1" x14ac:dyDescent="0.3">
      <c r="A190" s="134" t="s">
        <v>367</v>
      </c>
      <c r="B190" s="116"/>
      <c r="C190" s="228"/>
      <c r="D190" s="76">
        <f>D191+D192</f>
        <v>0</v>
      </c>
      <c r="E190" s="76">
        <f t="shared" ref="E190:J190" si="45">E191+E192</f>
        <v>0</v>
      </c>
      <c r="F190" s="76">
        <f t="shared" si="45"/>
        <v>0</v>
      </c>
      <c r="G190" s="76">
        <f t="shared" si="45"/>
        <v>0</v>
      </c>
      <c r="H190" s="76">
        <f t="shared" si="45"/>
        <v>0</v>
      </c>
      <c r="I190" s="76">
        <f t="shared" si="45"/>
        <v>0</v>
      </c>
      <c r="J190" s="76">
        <f t="shared" si="45"/>
        <v>0</v>
      </c>
      <c r="K190" s="74">
        <f t="shared" si="41"/>
        <v>0</v>
      </c>
    </row>
    <row r="191" spans="1:11" s="33" customFormat="1" ht="20.25" hidden="1" x14ac:dyDescent="0.3">
      <c r="A191" s="145" t="s">
        <v>286</v>
      </c>
      <c r="B191" s="116" t="s">
        <v>64</v>
      </c>
      <c r="C191" s="228" t="s">
        <v>400</v>
      </c>
      <c r="D191" s="74"/>
      <c r="E191" s="74"/>
      <c r="F191" s="74"/>
      <c r="G191" s="74">
        <v>0</v>
      </c>
      <c r="H191" s="74">
        <v>0</v>
      </c>
      <c r="I191" s="74">
        <f>F191</f>
        <v>0</v>
      </c>
      <c r="J191" s="74">
        <v>0</v>
      </c>
      <c r="K191" s="74">
        <f t="shared" si="41"/>
        <v>0</v>
      </c>
    </row>
    <row r="192" spans="1:11" s="33" customFormat="1" ht="20.25" hidden="1" x14ac:dyDescent="0.3">
      <c r="A192" s="136" t="s">
        <v>321</v>
      </c>
      <c r="B192" s="116" t="s">
        <v>64</v>
      </c>
      <c r="C192" s="228" t="s">
        <v>404</v>
      </c>
      <c r="D192" s="74"/>
      <c r="E192" s="74"/>
      <c r="F192" s="74"/>
      <c r="G192" s="74">
        <v>0</v>
      </c>
      <c r="H192" s="74">
        <v>0</v>
      </c>
      <c r="I192" s="74">
        <f>F192</f>
        <v>0</v>
      </c>
      <c r="J192" s="74">
        <v>0</v>
      </c>
      <c r="K192" s="74">
        <f t="shared" si="41"/>
        <v>0</v>
      </c>
    </row>
    <row r="193" spans="1:11" s="43" customFormat="1" ht="20.25" hidden="1" x14ac:dyDescent="0.3">
      <c r="A193" s="140" t="s">
        <v>346</v>
      </c>
      <c r="B193" s="40"/>
      <c r="C193" s="229"/>
      <c r="D193" s="109">
        <f>D196+D203</f>
        <v>0</v>
      </c>
      <c r="E193" s="109">
        <f t="shared" ref="E193:J193" si="46">E196+E203</f>
        <v>0</v>
      </c>
      <c r="F193" s="109">
        <f t="shared" si="46"/>
        <v>0</v>
      </c>
      <c r="G193" s="109">
        <f t="shared" si="46"/>
        <v>0</v>
      </c>
      <c r="H193" s="109">
        <f t="shared" si="46"/>
        <v>0</v>
      </c>
      <c r="I193" s="109">
        <f t="shared" si="46"/>
        <v>0</v>
      </c>
      <c r="J193" s="109">
        <f t="shared" si="46"/>
        <v>0</v>
      </c>
      <c r="K193" s="74">
        <f t="shared" si="41"/>
        <v>0</v>
      </c>
    </row>
    <row r="194" spans="1:11" s="43" customFormat="1" ht="20.25" hidden="1" x14ac:dyDescent="0.3">
      <c r="A194" s="203" t="s">
        <v>369</v>
      </c>
      <c r="B194" s="204"/>
      <c r="C194" s="239"/>
      <c r="D194" s="205">
        <f>D195</f>
        <v>5000</v>
      </c>
      <c r="E194" s="205">
        <f t="shared" ref="E194:J194" si="47">E195</f>
        <v>5000</v>
      </c>
      <c r="F194" s="205">
        <f t="shared" si="47"/>
        <v>0</v>
      </c>
      <c r="G194" s="205">
        <f t="shared" si="47"/>
        <v>0</v>
      </c>
      <c r="H194" s="205">
        <f t="shared" si="47"/>
        <v>0</v>
      </c>
      <c r="I194" s="205">
        <f t="shared" si="47"/>
        <v>0</v>
      </c>
      <c r="J194" s="205">
        <f t="shared" si="47"/>
        <v>0</v>
      </c>
      <c r="K194" s="74">
        <f t="shared" si="41"/>
        <v>5000</v>
      </c>
    </row>
    <row r="195" spans="1:11" s="43" customFormat="1" ht="20.25" hidden="1" x14ac:dyDescent="0.3">
      <c r="A195" s="206" t="s">
        <v>207</v>
      </c>
      <c r="B195" s="207" t="s">
        <v>64</v>
      </c>
      <c r="C195" s="240" t="s">
        <v>368</v>
      </c>
      <c r="D195" s="208">
        <v>5000</v>
      </c>
      <c r="E195" s="208">
        <f>D195</f>
        <v>5000</v>
      </c>
      <c r="F195" s="208"/>
      <c r="G195" s="208"/>
      <c r="H195" s="208"/>
      <c r="I195" s="208"/>
      <c r="J195" s="208"/>
      <c r="K195" s="74">
        <f t="shared" si="41"/>
        <v>5000</v>
      </c>
    </row>
    <row r="196" spans="1:11" s="43" customFormat="1" ht="20.25" hidden="1" x14ac:dyDescent="0.3">
      <c r="A196" s="203" t="s">
        <v>369</v>
      </c>
      <c r="B196" s="204"/>
      <c r="C196" s="239"/>
      <c r="D196" s="205">
        <f>D198+D197</f>
        <v>0</v>
      </c>
      <c r="E196" s="205">
        <f t="shared" ref="E196:J196" si="48">E198+E197</f>
        <v>0</v>
      </c>
      <c r="F196" s="205">
        <f t="shared" si="48"/>
        <v>0</v>
      </c>
      <c r="G196" s="205">
        <f t="shared" si="48"/>
        <v>0</v>
      </c>
      <c r="H196" s="205">
        <f t="shared" si="48"/>
        <v>0</v>
      </c>
      <c r="I196" s="205">
        <f t="shared" si="48"/>
        <v>0</v>
      </c>
      <c r="J196" s="205">
        <f t="shared" si="48"/>
        <v>0</v>
      </c>
      <c r="K196" s="74">
        <f t="shared" si="41"/>
        <v>0</v>
      </c>
    </row>
    <row r="197" spans="1:11" s="43" customFormat="1" ht="23.25" hidden="1" x14ac:dyDescent="0.35">
      <c r="A197" s="145" t="s">
        <v>288</v>
      </c>
      <c r="B197" s="207" t="s">
        <v>64</v>
      </c>
      <c r="C197" s="251" t="s">
        <v>401</v>
      </c>
      <c r="D197" s="208"/>
      <c r="E197" s="208"/>
      <c r="F197" s="208">
        <v>0</v>
      </c>
      <c r="G197" s="208">
        <v>0</v>
      </c>
      <c r="H197" s="208">
        <v>0</v>
      </c>
      <c r="I197" s="208">
        <f>F197</f>
        <v>0</v>
      </c>
      <c r="J197" s="208">
        <v>0</v>
      </c>
      <c r="K197" s="74">
        <f t="shared" si="41"/>
        <v>0</v>
      </c>
    </row>
    <row r="198" spans="1:11" s="43" customFormat="1" ht="20.25" hidden="1" x14ac:dyDescent="0.3">
      <c r="A198" s="206" t="s">
        <v>207</v>
      </c>
      <c r="B198" s="207" t="s">
        <v>64</v>
      </c>
      <c r="C198" s="240" t="s">
        <v>402</v>
      </c>
      <c r="D198" s="208"/>
      <c r="E198" s="208"/>
      <c r="F198" s="208"/>
      <c r="G198" s="208">
        <v>0</v>
      </c>
      <c r="H198" s="208">
        <v>0</v>
      </c>
      <c r="I198" s="208">
        <f>F198</f>
        <v>0</v>
      </c>
      <c r="J198" s="208">
        <v>0</v>
      </c>
      <c r="K198" s="74">
        <f t="shared" si="41"/>
        <v>0</v>
      </c>
    </row>
    <row r="199" spans="1:11" s="43" customFormat="1" ht="20.25" hidden="1" x14ac:dyDescent="0.3">
      <c r="A199" s="203" t="s">
        <v>379</v>
      </c>
      <c r="B199" s="207"/>
      <c r="C199" s="240"/>
      <c r="D199" s="205">
        <f>D201+D200</f>
        <v>0</v>
      </c>
      <c r="E199" s="205">
        <f>E201+E200</f>
        <v>0</v>
      </c>
      <c r="F199" s="205">
        <f>F201+F200</f>
        <v>0</v>
      </c>
      <c r="G199" s="205">
        <f>G201+G200</f>
        <v>0</v>
      </c>
      <c r="H199" s="205">
        <f>H201+H200</f>
        <v>0</v>
      </c>
      <c r="I199" s="205">
        <f>F199</f>
        <v>0</v>
      </c>
      <c r="J199" s="205">
        <f>J201+J200</f>
        <v>0</v>
      </c>
      <c r="K199" s="74">
        <f t="shared" si="41"/>
        <v>0</v>
      </c>
    </row>
    <row r="200" spans="1:11" s="43" customFormat="1" ht="20.25" hidden="1" x14ac:dyDescent="0.3">
      <c r="A200" s="156" t="s">
        <v>287</v>
      </c>
      <c r="B200" s="207" t="s">
        <v>64</v>
      </c>
      <c r="C200" s="240" t="s">
        <v>390</v>
      </c>
      <c r="D200" s="208"/>
      <c r="E200" s="208"/>
      <c r="F200" s="208"/>
      <c r="G200" s="208"/>
      <c r="H200" s="208"/>
      <c r="I200" s="208"/>
      <c r="J200" s="208"/>
      <c r="K200" s="74">
        <f t="shared" si="41"/>
        <v>0</v>
      </c>
    </row>
    <row r="201" spans="1:11" s="43" customFormat="1" ht="20.25" hidden="1" x14ac:dyDescent="0.3">
      <c r="A201" s="136" t="s">
        <v>288</v>
      </c>
      <c r="B201" s="207" t="s">
        <v>64</v>
      </c>
      <c r="C201" s="240" t="s">
        <v>391</v>
      </c>
      <c r="D201" s="208"/>
      <c r="E201" s="208"/>
      <c r="F201" s="208"/>
      <c r="G201" s="208"/>
      <c r="H201" s="208"/>
      <c r="I201" s="208"/>
      <c r="J201" s="208"/>
      <c r="K201" s="74">
        <f t="shared" si="41"/>
        <v>0</v>
      </c>
    </row>
    <row r="202" spans="1:11" s="43" customFormat="1" ht="20.25" hidden="1" x14ac:dyDescent="0.3">
      <c r="A202" s="206"/>
      <c r="B202" s="207"/>
      <c r="C202" s="240"/>
      <c r="D202" s="208"/>
      <c r="E202" s="208"/>
      <c r="F202" s="208"/>
      <c r="G202" s="208"/>
      <c r="H202" s="208"/>
      <c r="I202" s="208"/>
      <c r="J202" s="208"/>
      <c r="K202" s="74">
        <f t="shared" si="41"/>
        <v>0</v>
      </c>
    </row>
    <row r="203" spans="1:11" s="43" customFormat="1" ht="20.25" hidden="1" x14ac:dyDescent="0.3">
      <c r="A203" s="203" t="s">
        <v>379</v>
      </c>
      <c r="B203" s="207"/>
      <c r="C203" s="240"/>
      <c r="D203" s="205">
        <f>D204+D205</f>
        <v>0</v>
      </c>
      <c r="E203" s="205">
        <f t="shared" ref="E203:J203" si="49">E204+E205</f>
        <v>0</v>
      </c>
      <c r="F203" s="205">
        <f t="shared" si="49"/>
        <v>0</v>
      </c>
      <c r="G203" s="205">
        <f t="shared" si="49"/>
        <v>0</v>
      </c>
      <c r="H203" s="205">
        <f t="shared" si="49"/>
        <v>0</v>
      </c>
      <c r="I203" s="205">
        <f t="shared" si="49"/>
        <v>0</v>
      </c>
      <c r="J203" s="205">
        <f t="shared" si="49"/>
        <v>0</v>
      </c>
      <c r="K203" s="74">
        <f t="shared" si="41"/>
        <v>0</v>
      </c>
    </row>
    <row r="204" spans="1:11" s="43" customFormat="1" ht="23.25" hidden="1" x14ac:dyDescent="0.35">
      <c r="A204" s="145" t="s">
        <v>286</v>
      </c>
      <c r="B204" s="207" t="s">
        <v>64</v>
      </c>
      <c r="C204" s="251" t="s">
        <v>390</v>
      </c>
      <c r="D204" s="208"/>
      <c r="E204" s="208"/>
      <c r="F204" s="208"/>
      <c r="G204" s="208">
        <v>0</v>
      </c>
      <c r="H204" s="208">
        <v>0</v>
      </c>
      <c r="I204" s="208">
        <f>F204</f>
        <v>0</v>
      </c>
      <c r="J204" s="208">
        <v>0</v>
      </c>
      <c r="K204" s="74">
        <f t="shared" si="41"/>
        <v>0</v>
      </c>
    </row>
    <row r="205" spans="1:11" s="43" customFormat="1" ht="23.25" hidden="1" x14ac:dyDescent="0.35">
      <c r="A205" s="136" t="s">
        <v>92</v>
      </c>
      <c r="B205" s="207" t="s">
        <v>64</v>
      </c>
      <c r="C205" s="251" t="s">
        <v>403</v>
      </c>
      <c r="D205" s="208"/>
      <c r="E205" s="208"/>
      <c r="F205" s="208"/>
      <c r="G205" s="208">
        <v>0</v>
      </c>
      <c r="H205" s="208">
        <v>0</v>
      </c>
      <c r="I205" s="208">
        <f>F205</f>
        <v>0</v>
      </c>
      <c r="J205" s="208">
        <v>0</v>
      </c>
      <c r="K205" s="74">
        <f t="shared" si="41"/>
        <v>0</v>
      </c>
    </row>
    <row r="206" spans="1:11" s="43" customFormat="1" ht="20.25" x14ac:dyDescent="0.3">
      <c r="A206" s="156" t="s">
        <v>287</v>
      </c>
      <c r="B206" s="207" t="s">
        <v>64</v>
      </c>
      <c r="C206" s="228" t="s">
        <v>437</v>
      </c>
      <c r="D206" s="208">
        <v>30000</v>
      </c>
      <c r="E206" s="208">
        <v>30000</v>
      </c>
      <c r="F206" s="208">
        <v>0</v>
      </c>
      <c r="G206" s="208">
        <v>0</v>
      </c>
      <c r="H206" s="208">
        <v>0</v>
      </c>
      <c r="I206" s="208">
        <v>0</v>
      </c>
      <c r="J206" s="208">
        <v>0</v>
      </c>
      <c r="K206" s="74">
        <f t="shared" si="41"/>
        <v>30000</v>
      </c>
    </row>
    <row r="207" spans="1:11" s="43" customFormat="1" ht="20.25" x14ac:dyDescent="0.3">
      <c r="A207" s="136" t="s">
        <v>92</v>
      </c>
      <c r="B207" s="207" t="s">
        <v>64</v>
      </c>
      <c r="C207" s="228" t="s">
        <v>438</v>
      </c>
      <c r="D207" s="208">
        <v>20000</v>
      </c>
      <c r="E207" s="208">
        <v>20000</v>
      </c>
      <c r="F207" s="208">
        <v>0</v>
      </c>
      <c r="G207" s="208">
        <v>0</v>
      </c>
      <c r="H207" s="208">
        <v>0</v>
      </c>
      <c r="I207" s="208">
        <v>0</v>
      </c>
      <c r="J207" s="208">
        <v>0</v>
      </c>
      <c r="K207" s="74">
        <f t="shared" si="41"/>
        <v>20000</v>
      </c>
    </row>
    <row r="208" spans="1:11" s="43" customFormat="1" ht="23.25" x14ac:dyDescent="0.35">
      <c r="A208" s="141" t="s">
        <v>259</v>
      </c>
      <c r="B208" s="207"/>
      <c r="C208" s="251"/>
      <c r="D208" s="208">
        <f>D209</f>
        <v>76000</v>
      </c>
      <c r="E208" s="208">
        <f t="shared" ref="E208:J208" si="50">E209</f>
        <v>76000</v>
      </c>
      <c r="F208" s="208">
        <f t="shared" si="50"/>
        <v>0</v>
      </c>
      <c r="G208" s="208">
        <f t="shared" si="50"/>
        <v>0</v>
      </c>
      <c r="H208" s="208">
        <f t="shared" si="50"/>
        <v>0</v>
      </c>
      <c r="I208" s="208">
        <f t="shared" si="50"/>
        <v>0</v>
      </c>
      <c r="J208" s="208">
        <f t="shared" si="50"/>
        <v>0</v>
      </c>
      <c r="K208" s="74">
        <f t="shared" si="41"/>
        <v>76000</v>
      </c>
    </row>
    <row r="209" spans="1:12" s="43" customFormat="1" ht="23.25" x14ac:dyDescent="0.35">
      <c r="A209" s="156" t="s">
        <v>287</v>
      </c>
      <c r="B209" s="207" t="s">
        <v>64</v>
      </c>
      <c r="C209" s="281" t="s">
        <v>439</v>
      </c>
      <c r="D209" s="208">
        <v>76000</v>
      </c>
      <c r="E209" s="208">
        <v>76000</v>
      </c>
      <c r="F209" s="208">
        <v>0</v>
      </c>
      <c r="G209" s="208">
        <v>0</v>
      </c>
      <c r="H209" s="208">
        <v>0</v>
      </c>
      <c r="I209" s="208">
        <v>0</v>
      </c>
      <c r="J209" s="208">
        <v>0</v>
      </c>
      <c r="K209" s="74">
        <f t="shared" si="41"/>
        <v>76000</v>
      </c>
    </row>
    <row r="210" spans="1:12" s="33" customFormat="1" ht="20.25" x14ac:dyDescent="0.3">
      <c r="A210" s="158" t="s">
        <v>300</v>
      </c>
      <c r="B210" s="159"/>
      <c r="C210" s="241"/>
      <c r="D210" s="160">
        <f t="shared" ref="D210:K211" si="51">D211</f>
        <v>172984</v>
      </c>
      <c r="E210" s="160">
        <f t="shared" si="51"/>
        <v>172984</v>
      </c>
      <c r="F210" s="160">
        <f t="shared" si="51"/>
        <v>86491.98</v>
      </c>
      <c r="G210" s="212">
        <v>0</v>
      </c>
      <c r="H210" s="212">
        <v>0</v>
      </c>
      <c r="I210" s="160">
        <f>I211</f>
        <v>86491.98</v>
      </c>
      <c r="J210" s="174">
        <v>0</v>
      </c>
      <c r="K210" s="174">
        <f>D210-F210</f>
        <v>86492.02</v>
      </c>
    </row>
    <row r="211" spans="1:12" s="33" customFormat="1" ht="20.25" x14ac:dyDescent="0.3">
      <c r="A211" s="136" t="s">
        <v>301</v>
      </c>
      <c r="B211" s="116"/>
      <c r="C211" s="230"/>
      <c r="D211" s="74">
        <f t="shared" si="51"/>
        <v>172984</v>
      </c>
      <c r="E211" s="74">
        <f t="shared" si="51"/>
        <v>172984</v>
      </c>
      <c r="F211" s="74">
        <f t="shared" si="51"/>
        <v>86491.98</v>
      </c>
      <c r="G211" s="74">
        <f t="shared" si="51"/>
        <v>0</v>
      </c>
      <c r="H211" s="74">
        <f t="shared" si="51"/>
        <v>0</v>
      </c>
      <c r="I211" s="74">
        <f t="shared" si="51"/>
        <v>86491.98</v>
      </c>
      <c r="J211" s="74">
        <f t="shared" si="51"/>
        <v>0</v>
      </c>
      <c r="K211" s="74">
        <f t="shared" si="51"/>
        <v>86492.02</v>
      </c>
    </row>
    <row r="212" spans="1:12" s="33" customFormat="1" ht="39" customHeight="1" x14ac:dyDescent="0.35">
      <c r="A212" s="136" t="s">
        <v>302</v>
      </c>
      <c r="B212" s="116" t="s">
        <v>64</v>
      </c>
      <c r="C212" s="243" t="s">
        <v>429</v>
      </c>
      <c r="D212" s="74">
        <f>14416+158568</f>
        <v>172984</v>
      </c>
      <c r="E212" s="74">
        <f>D212</f>
        <v>172984</v>
      </c>
      <c r="F212" s="74">
        <f>14415.33+28830.66+14415.33+14415.33+14415.33</f>
        <v>86491.98</v>
      </c>
      <c r="G212" s="74">
        <v>0</v>
      </c>
      <c r="H212" s="74">
        <v>0</v>
      </c>
      <c r="I212" s="74">
        <f>F212</f>
        <v>86491.98</v>
      </c>
      <c r="J212" s="74">
        <v>0</v>
      </c>
      <c r="K212" s="74">
        <f>D212-F212</f>
        <v>86492.02</v>
      </c>
    </row>
    <row r="213" spans="1:12" s="43" customFormat="1" ht="32.25" x14ac:dyDescent="0.3">
      <c r="A213" s="140" t="s">
        <v>261</v>
      </c>
      <c r="B213" s="40"/>
      <c r="C213" s="229"/>
      <c r="D213" s="109">
        <f t="shared" ref="D213:K213" si="52">D214+D215+D216+D217+D218+D219</f>
        <v>4000</v>
      </c>
      <c r="E213" s="42">
        <f t="shared" si="52"/>
        <v>4000</v>
      </c>
      <c r="F213" s="109">
        <f>F214+F215+F216+F217+F218</f>
        <v>0</v>
      </c>
      <c r="G213" s="42">
        <f t="shared" si="52"/>
        <v>0</v>
      </c>
      <c r="H213" s="42">
        <f t="shared" si="52"/>
        <v>0</v>
      </c>
      <c r="I213" s="42">
        <f t="shared" si="52"/>
        <v>0</v>
      </c>
      <c r="J213" s="42">
        <f t="shared" si="52"/>
        <v>0</v>
      </c>
      <c r="K213" s="42">
        <f t="shared" si="52"/>
        <v>4000</v>
      </c>
    </row>
    <row r="214" spans="1:12" s="33" customFormat="1" ht="51" customHeight="1" x14ac:dyDescent="0.3">
      <c r="A214" s="136" t="s">
        <v>262</v>
      </c>
      <c r="B214" s="116" t="s">
        <v>64</v>
      </c>
      <c r="C214" s="228" t="s">
        <v>430</v>
      </c>
      <c r="D214" s="74">
        <v>4000</v>
      </c>
      <c r="E214" s="74">
        <f t="shared" ref="E214:E219" si="53">D214</f>
        <v>4000</v>
      </c>
      <c r="F214" s="74">
        <v>0</v>
      </c>
      <c r="G214" s="74">
        <v>0</v>
      </c>
      <c r="H214" s="74">
        <v>0</v>
      </c>
      <c r="I214" s="74">
        <f t="shared" ref="I214:I219" si="54">F214</f>
        <v>0</v>
      </c>
      <c r="J214" s="74">
        <v>0</v>
      </c>
      <c r="K214" s="74">
        <f t="shared" ref="K214:K219" si="55">D214-F214</f>
        <v>4000</v>
      </c>
    </row>
    <row r="215" spans="1:12" s="33" customFormat="1" ht="31.5" hidden="1" x14ac:dyDescent="0.25">
      <c r="A215" s="136" t="s">
        <v>122</v>
      </c>
      <c r="B215" s="116" t="s">
        <v>64</v>
      </c>
      <c r="C215" s="32" t="s">
        <v>123</v>
      </c>
      <c r="D215" s="74"/>
      <c r="E215" s="74">
        <f t="shared" si="53"/>
        <v>0</v>
      </c>
      <c r="F215" s="74"/>
      <c r="G215" s="74">
        <v>0</v>
      </c>
      <c r="H215" s="74">
        <v>0</v>
      </c>
      <c r="I215" s="74">
        <f t="shared" si="54"/>
        <v>0</v>
      </c>
      <c r="J215" s="74"/>
      <c r="K215" s="74">
        <f t="shared" si="55"/>
        <v>0</v>
      </c>
    </row>
    <row r="216" spans="1:12" s="33" customFormat="1" ht="31.5" hidden="1" x14ac:dyDescent="0.25">
      <c r="A216" s="136" t="s">
        <v>122</v>
      </c>
      <c r="B216" s="116" t="s">
        <v>64</v>
      </c>
      <c r="C216" s="32" t="s">
        <v>124</v>
      </c>
      <c r="D216" s="74"/>
      <c r="E216" s="74">
        <f t="shared" si="53"/>
        <v>0</v>
      </c>
      <c r="F216" s="74"/>
      <c r="G216" s="74">
        <v>0</v>
      </c>
      <c r="H216" s="74">
        <v>0</v>
      </c>
      <c r="I216" s="74">
        <f t="shared" si="54"/>
        <v>0</v>
      </c>
      <c r="J216" s="74"/>
      <c r="K216" s="74">
        <f t="shared" si="55"/>
        <v>0</v>
      </c>
    </row>
    <row r="217" spans="1:12" s="33" customFormat="1" ht="31.5" hidden="1" x14ac:dyDescent="0.25">
      <c r="A217" s="136" t="s">
        <v>122</v>
      </c>
      <c r="B217" s="116" t="s">
        <v>64</v>
      </c>
      <c r="C217" s="32" t="s">
        <v>125</v>
      </c>
      <c r="D217" s="74"/>
      <c r="E217" s="74">
        <f t="shared" si="53"/>
        <v>0</v>
      </c>
      <c r="F217" s="74"/>
      <c r="G217" s="74">
        <v>0</v>
      </c>
      <c r="H217" s="74">
        <v>0</v>
      </c>
      <c r="I217" s="74">
        <f t="shared" si="54"/>
        <v>0</v>
      </c>
      <c r="J217" s="74"/>
      <c r="K217" s="74">
        <f t="shared" si="55"/>
        <v>0</v>
      </c>
    </row>
    <row r="218" spans="1:12" s="33" customFormat="1" ht="31.5" hidden="1" x14ac:dyDescent="0.25">
      <c r="A218" s="136" t="s">
        <v>122</v>
      </c>
      <c r="B218" s="116" t="s">
        <v>64</v>
      </c>
      <c r="C218" s="32" t="s">
        <v>126</v>
      </c>
      <c r="D218" s="74"/>
      <c r="E218" s="74">
        <f t="shared" si="53"/>
        <v>0</v>
      </c>
      <c r="F218" s="74"/>
      <c r="G218" s="74">
        <v>0</v>
      </c>
      <c r="H218" s="74">
        <v>0</v>
      </c>
      <c r="I218" s="74">
        <f t="shared" si="54"/>
        <v>0</v>
      </c>
      <c r="J218" s="74"/>
      <c r="K218" s="74">
        <f t="shared" si="55"/>
        <v>0</v>
      </c>
    </row>
    <row r="219" spans="1:12" s="33" customFormat="1" ht="25.5" hidden="1" customHeight="1" x14ac:dyDescent="0.25">
      <c r="A219" s="136" t="s">
        <v>122</v>
      </c>
      <c r="B219" s="116" t="s">
        <v>64</v>
      </c>
      <c r="C219" s="32" t="s">
        <v>127</v>
      </c>
      <c r="D219" s="74"/>
      <c r="E219" s="74">
        <f t="shared" si="53"/>
        <v>0</v>
      </c>
      <c r="F219" s="74"/>
      <c r="G219" s="74">
        <v>0</v>
      </c>
      <c r="H219" s="74">
        <v>0</v>
      </c>
      <c r="I219" s="74">
        <f t="shared" si="54"/>
        <v>0</v>
      </c>
      <c r="J219" s="74"/>
      <c r="K219" s="74">
        <f t="shared" si="55"/>
        <v>0</v>
      </c>
    </row>
    <row r="220" spans="1:12" s="33" customFormat="1" ht="12" hidden="1" customHeight="1" x14ac:dyDescent="0.25">
      <c r="A220" s="136" t="s">
        <v>121</v>
      </c>
      <c r="B220" s="116" t="s">
        <v>64</v>
      </c>
      <c r="C220" s="73" t="s">
        <v>128</v>
      </c>
      <c r="D220" s="74">
        <v>130000</v>
      </c>
      <c r="E220" s="74">
        <v>0</v>
      </c>
      <c r="F220" s="74">
        <v>0</v>
      </c>
      <c r="G220" s="74">
        <v>0</v>
      </c>
      <c r="H220" s="74">
        <v>0</v>
      </c>
      <c r="I220" s="74">
        <v>0</v>
      </c>
      <c r="J220" s="74"/>
      <c r="K220" s="74">
        <v>0</v>
      </c>
    </row>
    <row r="221" spans="1:12" x14ac:dyDescent="0.25">
      <c r="B221" s="117"/>
      <c r="C221" s="117"/>
      <c r="D221" s="117"/>
      <c r="E221" s="118"/>
      <c r="F221" s="117"/>
      <c r="G221" s="117"/>
      <c r="H221" s="119"/>
      <c r="I221" s="117"/>
      <c r="J221" s="117"/>
      <c r="K221" s="117"/>
    </row>
    <row r="222" spans="1:12" s="20" customFormat="1" ht="15" customHeight="1" x14ac:dyDescent="0.25">
      <c r="A222" s="144" t="s">
        <v>129</v>
      </c>
      <c r="B222" s="63" t="s">
        <v>130</v>
      </c>
      <c r="C222" s="63" t="s">
        <v>131</v>
      </c>
      <c r="D222" s="70">
        <f>'1. Доходы бюджета (1)'!D16-'2. Расходы бюджета (1)'!D6</f>
        <v>-487092</v>
      </c>
      <c r="E222" s="70">
        <v>0</v>
      </c>
      <c r="F222" s="70">
        <f>'1. Доходы бюджета (1)'!E16-'2. Расходы бюджета (1)'!F6</f>
        <v>-104107.56000000017</v>
      </c>
      <c r="G222" s="70">
        <v>0</v>
      </c>
      <c r="H222" s="70">
        <v>0</v>
      </c>
      <c r="I222" s="70">
        <f>'1. Доходы бюджета (1)'!H16-'2. Расходы бюджета (1)'!I6</f>
        <v>-104107.56000000017</v>
      </c>
      <c r="J222" s="70"/>
      <c r="K222" s="70">
        <v>0</v>
      </c>
    </row>
    <row r="223" spans="1:12" s="20" customFormat="1" ht="32.25" customHeight="1" x14ac:dyDescent="0.2">
      <c r="A223" s="296" t="s">
        <v>294</v>
      </c>
      <c r="B223" s="296"/>
      <c r="C223" s="296"/>
      <c r="D223" s="296"/>
      <c r="E223" s="296"/>
      <c r="F223" s="21"/>
      <c r="G223" s="21"/>
      <c r="H223" s="22"/>
      <c r="I223" s="21"/>
    </row>
    <row r="224" spans="1:12" ht="36" customHeight="1" x14ac:dyDescent="0.2">
      <c r="A224" s="292" t="s">
        <v>295</v>
      </c>
      <c r="B224" s="292"/>
      <c r="C224" s="292"/>
      <c r="D224" s="292"/>
      <c r="E224" s="292"/>
      <c r="F224" s="292"/>
      <c r="G224" s="44"/>
      <c r="I224" s="44"/>
      <c r="J224" s="44"/>
      <c r="K224" s="44"/>
      <c r="L224" s="44"/>
    </row>
  </sheetData>
  <sheetProtection selectLockedCells="1" selectUnlockedCells="1"/>
  <mergeCells count="10">
    <mergeCell ref="A224:F224"/>
    <mergeCell ref="A1:K1"/>
    <mergeCell ref="A3:A4"/>
    <mergeCell ref="B3:B4"/>
    <mergeCell ref="C3:C4"/>
    <mergeCell ref="D3:D4"/>
    <mergeCell ref="E3:E4"/>
    <mergeCell ref="F3:I3"/>
    <mergeCell ref="J3:K3"/>
    <mergeCell ref="A223:E223"/>
  </mergeCells>
  <phoneticPr fontId="21" type="noConversion"/>
  <pageMargins left="0.19685039370078741" right="0.15748031496062992" top="0.39370078740157483" bottom="0.19685039370078741" header="0.51181102362204722" footer="0.19685039370078741"/>
  <pageSetup paperSize="9" scale="52" firstPageNumber="0" fitToHeight="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135"/>
  <sheetViews>
    <sheetView showGridLines="0" topLeftCell="A53" zoomScale="75" zoomScaleNormal="75" workbookViewId="0">
      <selection activeCell="O11" sqref="O11"/>
    </sheetView>
  </sheetViews>
  <sheetFormatPr defaultRowHeight="12.75" x14ac:dyDescent="0.2"/>
  <cols>
    <col min="1" max="1" width="50.7109375" style="2" customWidth="1"/>
    <col min="2" max="2" width="6" style="2" customWidth="1"/>
    <col min="3" max="3" width="28.42578125" style="2" customWidth="1"/>
    <col min="4" max="4" width="20" style="2" customWidth="1"/>
    <col min="5" max="5" width="21.5703125" style="20" customWidth="1"/>
    <col min="6" max="7" width="20.7109375" style="2" customWidth="1"/>
    <col min="8" max="8" width="20.7109375" style="3" customWidth="1"/>
    <col min="9" max="9" width="20.7109375" style="2" customWidth="1"/>
    <col min="10" max="10" width="18.5703125" style="2" customWidth="1"/>
    <col min="11" max="11" width="20.7109375" style="2" customWidth="1"/>
    <col min="12" max="12" width="1.7109375" style="2" customWidth="1"/>
    <col min="13" max="13" width="8" style="2" customWidth="1"/>
    <col min="14" max="16384" width="9.140625" style="2"/>
  </cols>
  <sheetData>
    <row r="1" spans="1:10" s="5" customFormat="1" ht="12.75" hidden="1" customHeight="1" x14ac:dyDescent="0.2">
      <c r="A1" s="45"/>
      <c r="B1" s="46"/>
      <c r="C1" s="47"/>
      <c r="D1" s="48"/>
      <c r="E1" s="24"/>
      <c r="F1" s="49"/>
      <c r="H1" s="50"/>
    </row>
    <row r="2" spans="1:10" s="5" customFormat="1" ht="28.5" customHeight="1" thickBot="1" x14ac:dyDescent="0.25">
      <c r="A2" s="300" t="s">
        <v>132</v>
      </c>
      <c r="B2" s="300"/>
      <c r="C2" s="300"/>
      <c r="D2" s="300"/>
      <c r="E2" s="300"/>
      <c r="F2" s="300"/>
      <c r="G2" s="300"/>
      <c r="H2" s="8"/>
      <c r="I2" s="51" t="s">
        <v>133</v>
      </c>
    </row>
    <row r="3" spans="1:10" s="5" customFormat="1" ht="17.25" customHeight="1" x14ac:dyDescent="0.2">
      <c r="A3" s="301" t="s">
        <v>134</v>
      </c>
      <c r="B3" s="301"/>
      <c r="C3" s="301"/>
      <c r="D3" s="301"/>
      <c r="E3" s="301"/>
      <c r="F3" s="301"/>
      <c r="G3" s="301"/>
      <c r="H3" s="52" t="s">
        <v>135</v>
      </c>
      <c r="I3" s="53" t="s">
        <v>136</v>
      </c>
    </row>
    <row r="4" spans="1:10" s="5" customFormat="1" ht="13.5" customHeight="1" x14ac:dyDescent="0.2">
      <c r="A4" s="302" t="s">
        <v>443</v>
      </c>
      <c r="B4" s="302"/>
      <c r="C4" s="302"/>
      <c r="D4" s="302"/>
      <c r="E4" s="302"/>
      <c r="F4" s="302"/>
      <c r="G4" s="302"/>
      <c r="H4" s="52" t="s">
        <v>137</v>
      </c>
      <c r="I4" s="110">
        <v>43282</v>
      </c>
    </row>
    <row r="5" spans="1:10" s="5" customFormat="1" ht="11.25" customHeight="1" x14ac:dyDescent="0.2">
      <c r="A5" s="8" t="s">
        <v>138</v>
      </c>
      <c r="B5" s="47"/>
      <c r="C5" s="47"/>
      <c r="D5" s="48"/>
      <c r="E5" s="54"/>
      <c r="H5" s="49"/>
      <c r="I5" s="55"/>
    </row>
    <row r="6" spans="1:10" s="5" customFormat="1" ht="15" customHeight="1" x14ac:dyDescent="0.2">
      <c r="A6" s="303" t="s">
        <v>303</v>
      </c>
      <c r="B6" s="303"/>
      <c r="C6" s="303"/>
      <c r="D6" s="303"/>
      <c r="E6" s="303"/>
      <c r="F6" s="303"/>
      <c r="G6" s="303"/>
      <c r="H6" s="52" t="s">
        <v>139</v>
      </c>
      <c r="I6" s="56"/>
    </row>
    <row r="7" spans="1:10" s="5" customFormat="1" ht="13.5" customHeight="1" x14ac:dyDescent="0.2">
      <c r="A7" s="304" t="s">
        <v>140</v>
      </c>
      <c r="B7" s="304"/>
      <c r="C7" s="304"/>
      <c r="D7" s="304"/>
      <c r="E7" s="304"/>
      <c r="F7" s="304"/>
      <c r="G7" s="304"/>
      <c r="H7" s="49"/>
      <c r="I7" s="57"/>
    </row>
    <row r="8" spans="1:10" s="5" customFormat="1" ht="12.75" customHeight="1" x14ac:dyDescent="0.2">
      <c r="A8" s="8" t="s">
        <v>141</v>
      </c>
      <c r="B8" s="47"/>
      <c r="C8" s="47"/>
      <c r="D8" s="48"/>
      <c r="E8" s="54"/>
      <c r="H8" s="49"/>
      <c r="I8" s="58"/>
    </row>
    <row r="9" spans="1:10" s="5" customFormat="1" ht="11.25" customHeight="1" thickBot="1" x14ac:dyDescent="0.25">
      <c r="A9" s="8" t="s">
        <v>142</v>
      </c>
      <c r="B9" s="47"/>
      <c r="C9" s="47"/>
      <c r="D9" s="48"/>
      <c r="E9" s="54"/>
      <c r="H9" s="49" t="s">
        <v>143</v>
      </c>
      <c r="I9" s="59">
        <v>383</v>
      </c>
    </row>
    <row r="10" spans="1:10" s="5" customFormat="1" ht="12.75" hidden="1" customHeight="1" x14ac:dyDescent="0.2">
      <c r="A10" s="60"/>
      <c r="B10" s="60"/>
      <c r="C10" s="8"/>
      <c r="D10" s="8"/>
      <c r="E10" s="24"/>
      <c r="F10" s="8"/>
      <c r="G10" s="9"/>
      <c r="H10" s="10"/>
      <c r="I10" s="4"/>
      <c r="J10" s="4"/>
    </row>
    <row r="11" spans="1:10" s="5" customFormat="1" ht="15" customHeight="1" x14ac:dyDescent="0.25">
      <c r="A11" s="305" t="s">
        <v>144</v>
      </c>
      <c r="B11" s="305"/>
      <c r="C11" s="305"/>
      <c r="D11" s="305"/>
      <c r="E11" s="305"/>
      <c r="F11" s="305"/>
      <c r="G11" s="305"/>
      <c r="H11" s="10"/>
      <c r="I11" s="4"/>
      <c r="J11" s="4"/>
    </row>
    <row r="12" spans="1:10" s="5" customFormat="1" ht="5.25" customHeight="1" x14ac:dyDescent="0.2">
      <c r="A12" s="60"/>
      <c r="B12" s="60"/>
      <c r="C12" s="8"/>
      <c r="D12" s="8"/>
      <c r="E12" s="24"/>
      <c r="F12" s="8"/>
      <c r="G12" s="9"/>
      <c r="H12" s="10"/>
      <c r="I12" s="4"/>
      <c r="J12" s="4"/>
    </row>
    <row r="13" spans="1:10" s="5" customFormat="1" ht="27" customHeight="1" x14ac:dyDescent="0.2">
      <c r="A13" s="298" t="s">
        <v>14</v>
      </c>
      <c r="B13" s="299" t="s">
        <v>15</v>
      </c>
      <c r="C13" s="299" t="s">
        <v>145</v>
      </c>
      <c r="D13" s="290" t="s">
        <v>146</v>
      </c>
      <c r="E13" s="290" t="s">
        <v>18</v>
      </c>
      <c r="F13" s="290"/>
      <c r="G13" s="290"/>
      <c r="H13" s="290"/>
      <c r="I13" s="291" t="s">
        <v>19</v>
      </c>
    </row>
    <row r="14" spans="1:10" s="5" customFormat="1" ht="45" customHeight="1" x14ac:dyDescent="0.2">
      <c r="A14" s="298"/>
      <c r="B14" s="299"/>
      <c r="C14" s="299"/>
      <c r="D14" s="290"/>
      <c r="E14" s="61" t="s">
        <v>20</v>
      </c>
      <c r="F14" s="12" t="s">
        <v>21</v>
      </c>
      <c r="G14" s="12" t="s">
        <v>22</v>
      </c>
      <c r="H14" s="12" t="s">
        <v>23</v>
      </c>
      <c r="I14" s="291"/>
    </row>
    <row r="15" spans="1:10" s="17" customFormat="1" ht="14.25" x14ac:dyDescent="0.2">
      <c r="A15" s="13">
        <v>1</v>
      </c>
      <c r="B15" s="14">
        <v>2</v>
      </c>
      <c r="C15" s="14">
        <v>3</v>
      </c>
      <c r="D15" s="14">
        <v>4</v>
      </c>
      <c r="E15" s="62">
        <v>5</v>
      </c>
      <c r="F15" s="14">
        <v>6</v>
      </c>
      <c r="G15" s="14">
        <v>7</v>
      </c>
      <c r="H15" s="16">
        <v>8</v>
      </c>
      <c r="I15" s="16">
        <v>9</v>
      </c>
    </row>
    <row r="16" spans="1:10" s="20" customFormat="1" ht="18" x14ac:dyDescent="0.25">
      <c r="A16" s="18" t="s">
        <v>147</v>
      </c>
      <c r="B16" s="19" t="s">
        <v>148</v>
      </c>
      <c r="C16" s="63" t="s">
        <v>149</v>
      </c>
      <c r="D16" s="64">
        <f t="shared" ref="D16:I16" si="0">D17+D103+D82</f>
        <v>2677281.2999999998</v>
      </c>
      <c r="E16" s="64">
        <f t="shared" si="0"/>
        <v>918053.69</v>
      </c>
      <c r="F16" s="64">
        <f t="shared" si="0"/>
        <v>0</v>
      </c>
      <c r="G16" s="64">
        <f t="shared" si="0"/>
        <v>0</v>
      </c>
      <c r="H16" s="64">
        <f t="shared" si="0"/>
        <v>918053.69</v>
      </c>
      <c r="I16" s="64">
        <f t="shared" si="0"/>
        <v>1759227.61</v>
      </c>
      <c r="J16" s="183"/>
    </row>
    <row r="17" spans="1:11" s="28" customFormat="1" ht="18" x14ac:dyDescent="0.25">
      <c r="A17" s="65" t="s">
        <v>150</v>
      </c>
      <c r="B17" s="27"/>
      <c r="C17" s="36"/>
      <c r="D17" s="64">
        <f>D18+D43+D73+D75+D64+D86+D70+D27+D33+D91+D71+D98+D94+D37+D96</f>
        <v>842300</v>
      </c>
      <c r="E17" s="64">
        <f>E18+E43+E73+E75+E64+E86+E70+E27+E33+E91+E71+E98+E94+E37+E96</f>
        <v>376408.52999999997</v>
      </c>
      <c r="F17" s="64">
        <f>F18+F43+F98+F93+F46+F37+F101+F96</f>
        <v>0</v>
      </c>
      <c r="G17" s="64">
        <f>G18+G43+G98+G93+G46+G37+G101+G96</f>
        <v>0</v>
      </c>
      <c r="H17" s="64">
        <f>H18+H43+H98+H93+H46+H37+H101+H96</f>
        <v>376408.52999999997</v>
      </c>
      <c r="I17" s="64">
        <f>I18+I43+I98+I93+I46+I37+I101</f>
        <v>465891.47000000003</v>
      </c>
      <c r="J17" s="183"/>
    </row>
    <row r="18" spans="1:11" s="69" customFormat="1" ht="25.5" customHeight="1" x14ac:dyDescent="0.25">
      <c r="A18" s="66" t="s">
        <v>151</v>
      </c>
      <c r="B18" s="67"/>
      <c r="C18" s="37" t="s">
        <v>152</v>
      </c>
      <c r="D18" s="210">
        <f>D21+D23</f>
        <v>24000</v>
      </c>
      <c r="E18" s="210">
        <f>E21+E23+E22</f>
        <v>11127.22</v>
      </c>
      <c r="F18" s="210">
        <f>F21+F23+F22</f>
        <v>0</v>
      </c>
      <c r="G18" s="210">
        <f>G21+G23+G22</f>
        <v>0</v>
      </c>
      <c r="H18" s="210">
        <f>H21+H23+H22</f>
        <v>11127.22</v>
      </c>
      <c r="I18" s="210">
        <f>I21+I23+I22</f>
        <v>12872.78</v>
      </c>
      <c r="J18" s="183"/>
    </row>
    <row r="19" spans="1:11" s="20" customFormat="1" ht="60.75" hidden="1" x14ac:dyDescent="0.25">
      <c r="A19" s="30" t="s">
        <v>153</v>
      </c>
      <c r="B19" s="19"/>
      <c r="C19" s="63" t="s">
        <v>154</v>
      </c>
      <c r="D19" s="70">
        <v>0</v>
      </c>
      <c r="E19" s="70"/>
      <c r="F19" s="70">
        <v>0</v>
      </c>
      <c r="G19" s="70">
        <v>0</v>
      </c>
      <c r="H19" s="70">
        <f>E19</f>
        <v>0</v>
      </c>
      <c r="I19" s="64">
        <f t="shared" ref="I19:I126" si="1">D19-E19</f>
        <v>0</v>
      </c>
      <c r="J19" s="183"/>
    </row>
    <row r="20" spans="1:11" s="20" customFormat="1" ht="18" hidden="1" x14ac:dyDescent="0.25">
      <c r="A20" s="71"/>
      <c r="B20" s="19"/>
      <c r="C20" s="63"/>
      <c r="D20" s="72"/>
      <c r="E20" s="72"/>
      <c r="F20" s="72"/>
      <c r="G20" s="72"/>
      <c r="H20" s="72"/>
      <c r="I20" s="64">
        <f t="shared" si="1"/>
        <v>0</v>
      </c>
      <c r="J20" s="183"/>
    </row>
    <row r="21" spans="1:11" s="33" customFormat="1" ht="66" customHeight="1" x14ac:dyDescent="0.2">
      <c r="A21" s="108" t="s">
        <v>223</v>
      </c>
      <c r="B21" s="31" t="s">
        <v>148</v>
      </c>
      <c r="C21" s="73" t="s">
        <v>215</v>
      </c>
      <c r="D21" s="74">
        <v>24000</v>
      </c>
      <c r="E21" s="74">
        <f>742.16+2004.84+2059.64+1133.4+39.32+2388.5+2711.54+1.62</f>
        <v>11081.019999999999</v>
      </c>
      <c r="F21" s="74">
        <v>0</v>
      </c>
      <c r="G21" s="74">
        <v>0</v>
      </c>
      <c r="H21" s="74">
        <f>E21</f>
        <v>11081.019999999999</v>
      </c>
      <c r="I21" s="70">
        <f t="shared" si="1"/>
        <v>12918.980000000001</v>
      </c>
      <c r="J21" s="183"/>
    </row>
    <row r="22" spans="1:11" s="33" customFormat="1" ht="99.75" customHeight="1" x14ac:dyDescent="0.2">
      <c r="A22" s="284" t="s">
        <v>442</v>
      </c>
      <c r="B22" s="31" t="s">
        <v>148</v>
      </c>
      <c r="C22" s="73" t="s">
        <v>441</v>
      </c>
      <c r="D22" s="74">
        <v>0</v>
      </c>
      <c r="E22" s="74">
        <f>2.39+7.61</f>
        <v>10</v>
      </c>
      <c r="F22" s="74">
        <v>0</v>
      </c>
      <c r="G22" s="74">
        <v>0</v>
      </c>
      <c r="H22" s="74">
        <f>E22</f>
        <v>10</v>
      </c>
      <c r="I22" s="70">
        <f t="shared" si="1"/>
        <v>-10</v>
      </c>
      <c r="J22" s="183"/>
    </row>
    <row r="23" spans="1:11" s="33" customFormat="1" ht="45.75" customHeight="1" x14ac:dyDescent="0.2">
      <c r="A23" s="176" t="s">
        <v>313</v>
      </c>
      <c r="B23" s="283" t="s">
        <v>148</v>
      </c>
      <c r="C23" s="177" t="s">
        <v>314</v>
      </c>
      <c r="D23" s="74">
        <v>0</v>
      </c>
      <c r="E23" s="74">
        <f>5+31.2</f>
        <v>36.200000000000003</v>
      </c>
      <c r="F23" s="74">
        <v>0</v>
      </c>
      <c r="G23" s="74">
        <v>0</v>
      </c>
      <c r="H23" s="74">
        <f t="shared" ref="H23:H40" si="2">E23</f>
        <v>36.200000000000003</v>
      </c>
      <c r="I23" s="70">
        <f t="shared" si="1"/>
        <v>-36.200000000000003</v>
      </c>
      <c r="J23" s="183"/>
    </row>
    <row r="24" spans="1:11" s="33" customFormat="1" ht="17.25" hidden="1" customHeight="1" x14ac:dyDescent="0.2">
      <c r="A24" s="77" t="s">
        <v>155</v>
      </c>
      <c r="B24" s="75"/>
      <c r="C24" s="73" t="s">
        <v>198</v>
      </c>
      <c r="D24" s="74">
        <v>0</v>
      </c>
      <c r="E24" s="74">
        <v>0</v>
      </c>
      <c r="F24" s="74">
        <v>0</v>
      </c>
      <c r="G24" s="74">
        <v>0</v>
      </c>
      <c r="H24" s="74">
        <f t="shared" si="2"/>
        <v>0</v>
      </c>
      <c r="I24" s="70">
        <f t="shared" si="1"/>
        <v>0</v>
      </c>
      <c r="J24" s="183"/>
    </row>
    <row r="25" spans="1:11" s="33" customFormat="1" ht="17.25" hidden="1" customHeight="1" x14ac:dyDescent="0.2">
      <c r="A25" s="77" t="s">
        <v>155</v>
      </c>
      <c r="B25" s="180"/>
      <c r="C25" s="73" t="s">
        <v>199</v>
      </c>
      <c r="D25" s="74">
        <v>0</v>
      </c>
      <c r="E25" s="74">
        <v>0</v>
      </c>
      <c r="F25" s="74">
        <v>0</v>
      </c>
      <c r="G25" s="74">
        <v>0</v>
      </c>
      <c r="H25" s="74">
        <f t="shared" si="2"/>
        <v>0</v>
      </c>
      <c r="I25" s="70">
        <f t="shared" si="1"/>
        <v>0</v>
      </c>
      <c r="J25" s="183"/>
    </row>
    <row r="26" spans="1:11" s="33" customFormat="1" ht="41.25" hidden="1" customHeight="1" x14ac:dyDescent="0.2">
      <c r="A26" s="176" t="s">
        <v>313</v>
      </c>
      <c r="B26" s="173" t="s">
        <v>148</v>
      </c>
      <c r="C26" s="177" t="s">
        <v>314</v>
      </c>
      <c r="D26" s="74"/>
      <c r="E26" s="74"/>
      <c r="F26" s="74">
        <v>0</v>
      </c>
      <c r="G26" s="74">
        <v>0</v>
      </c>
      <c r="H26" s="74">
        <f t="shared" si="2"/>
        <v>0</v>
      </c>
      <c r="I26" s="70">
        <f t="shared" si="1"/>
        <v>0</v>
      </c>
      <c r="J26" s="183"/>
    </row>
    <row r="27" spans="1:11" s="33" customFormat="1" ht="45.6" hidden="1" customHeight="1" x14ac:dyDescent="0.2">
      <c r="A27" s="152" t="s">
        <v>272</v>
      </c>
      <c r="B27" s="184"/>
      <c r="C27" s="154" t="s">
        <v>279</v>
      </c>
      <c r="D27" s="76">
        <f>D28</f>
        <v>0</v>
      </c>
      <c r="E27" s="76">
        <f>E28</f>
        <v>0</v>
      </c>
      <c r="F27" s="74">
        <v>0</v>
      </c>
      <c r="G27" s="74">
        <v>0</v>
      </c>
      <c r="H27" s="74">
        <f t="shared" si="2"/>
        <v>0</v>
      </c>
      <c r="I27" s="70">
        <f t="shared" si="1"/>
        <v>0</v>
      </c>
      <c r="J27" s="183"/>
      <c r="K27" s="34"/>
    </row>
    <row r="28" spans="1:11" s="33" customFormat="1" ht="39" hidden="1" customHeight="1" x14ac:dyDescent="0.2">
      <c r="A28" s="152" t="s">
        <v>273</v>
      </c>
      <c r="B28" s="75"/>
      <c r="C28" s="154" t="s">
        <v>280</v>
      </c>
      <c r="D28" s="76">
        <f>D29+D30+D31+D32</f>
        <v>0</v>
      </c>
      <c r="E28" s="76">
        <f>E29+E30+E31+E32</f>
        <v>0</v>
      </c>
      <c r="F28" s="74">
        <v>0</v>
      </c>
      <c r="G28" s="74">
        <v>0</v>
      </c>
      <c r="H28" s="74">
        <f t="shared" si="2"/>
        <v>0</v>
      </c>
      <c r="I28" s="70">
        <f t="shared" si="1"/>
        <v>0</v>
      </c>
      <c r="J28" s="183"/>
    </row>
    <row r="29" spans="1:11" s="33" customFormat="1" ht="56.45" hidden="1" customHeight="1" x14ac:dyDescent="0.2">
      <c r="A29" s="105" t="s">
        <v>274</v>
      </c>
      <c r="B29" s="75"/>
      <c r="C29" s="155" t="s">
        <v>316</v>
      </c>
      <c r="D29" s="74"/>
      <c r="E29" s="74"/>
      <c r="F29" s="74">
        <v>0</v>
      </c>
      <c r="G29" s="74">
        <v>0</v>
      </c>
      <c r="H29" s="74">
        <f t="shared" si="2"/>
        <v>0</v>
      </c>
      <c r="I29" s="70">
        <f t="shared" si="1"/>
        <v>0</v>
      </c>
      <c r="J29" s="183"/>
    </row>
    <row r="30" spans="1:11" s="33" customFormat="1" ht="68.45" hidden="1" customHeight="1" x14ac:dyDescent="0.2">
      <c r="A30" s="105" t="s">
        <v>275</v>
      </c>
      <c r="B30" s="75"/>
      <c r="C30" s="155" t="s">
        <v>317</v>
      </c>
      <c r="D30" s="74"/>
      <c r="E30" s="74"/>
      <c r="F30" s="74">
        <v>0</v>
      </c>
      <c r="G30" s="74">
        <v>0</v>
      </c>
      <c r="H30" s="74">
        <f t="shared" si="2"/>
        <v>0</v>
      </c>
      <c r="I30" s="70">
        <f t="shared" si="1"/>
        <v>0</v>
      </c>
      <c r="J30" s="183"/>
    </row>
    <row r="31" spans="1:11" s="33" customFormat="1" ht="58.15" hidden="1" customHeight="1" x14ac:dyDescent="0.2">
      <c r="A31" s="105" t="s">
        <v>276</v>
      </c>
      <c r="B31" s="75"/>
      <c r="C31" s="155" t="s">
        <v>318</v>
      </c>
      <c r="D31" s="74"/>
      <c r="E31" s="74"/>
      <c r="F31" s="74">
        <v>0</v>
      </c>
      <c r="G31" s="74">
        <v>0</v>
      </c>
      <c r="H31" s="74">
        <f t="shared" si="2"/>
        <v>0</v>
      </c>
      <c r="I31" s="70">
        <f t="shared" si="1"/>
        <v>0</v>
      </c>
      <c r="J31" s="183"/>
    </row>
    <row r="32" spans="1:11" s="33" customFormat="1" ht="56.45" hidden="1" customHeight="1" x14ac:dyDescent="0.2">
      <c r="A32" s="105" t="s">
        <v>277</v>
      </c>
      <c r="B32" s="75"/>
      <c r="C32" s="155" t="s">
        <v>319</v>
      </c>
      <c r="D32" s="74"/>
      <c r="E32" s="74"/>
      <c r="F32" s="74">
        <v>0</v>
      </c>
      <c r="G32" s="74">
        <v>0</v>
      </c>
      <c r="H32" s="74">
        <f t="shared" si="2"/>
        <v>0</v>
      </c>
      <c r="I32" s="70">
        <f t="shared" si="1"/>
        <v>0</v>
      </c>
      <c r="J32" s="183"/>
    </row>
    <row r="33" spans="1:10" s="33" customFormat="1" ht="16.5" hidden="1" customHeight="1" x14ac:dyDescent="0.2">
      <c r="A33" s="152" t="s">
        <v>278</v>
      </c>
      <c r="B33" s="75"/>
      <c r="C33" s="153" t="s">
        <v>322</v>
      </c>
      <c r="D33" s="76">
        <f>D34</f>
        <v>0</v>
      </c>
      <c r="E33" s="76"/>
      <c r="F33" s="74">
        <v>0</v>
      </c>
      <c r="G33" s="74">
        <v>0</v>
      </c>
      <c r="H33" s="74">
        <f t="shared" si="2"/>
        <v>0</v>
      </c>
      <c r="I33" s="70">
        <f t="shared" si="1"/>
        <v>0</v>
      </c>
      <c r="J33" s="183"/>
    </row>
    <row r="34" spans="1:10" s="33" customFormat="1" ht="16.5" hidden="1" customHeight="1" x14ac:dyDescent="0.2">
      <c r="A34" s="152" t="s">
        <v>155</v>
      </c>
      <c r="B34" s="180"/>
      <c r="C34" s="182" t="s">
        <v>323</v>
      </c>
      <c r="D34" s="76">
        <f>D35+D36</f>
        <v>0</v>
      </c>
      <c r="E34" s="76"/>
      <c r="F34" s="74">
        <v>0</v>
      </c>
      <c r="G34" s="74">
        <v>0</v>
      </c>
      <c r="H34" s="74">
        <f t="shared" si="2"/>
        <v>0</v>
      </c>
      <c r="I34" s="70">
        <f t="shared" si="1"/>
        <v>0</v>
      </c>
      <c r="J34" s="183"/>
    </row>
    <row r="35" spans="1:10" s="33" customFormat="1" ht="15" hidden="1" customHeight="1" x14ac:dyDescent="0.2">
      <c r="A35" s="105" t="s">
        <v>155</v>
      </c>
      <c r="B35" s="173"/>
      <c r="C35" s="181" t="s">
        <v>281</v>
      </c>
      <c r="D35" s="74"/>
      <c r="E35" s="74"/>
      <c r="F35" s="74">
        <v>0</v>
      </c>
      <c r="G35" s="74">
        <v>0</v>
      </c>
      <c r="H35" s="74">
        <f t="shared" si="2"/>
        <v>0</v>
      </c>
      <c r="I35" s="70">
        <f t="shared" si="1"/>
        <v>0</v>
      </c>
      <c r="J35" s="183"/>
    </row>
    <row r="36" spans="1:10" s="33" customFormat="1" ht="27" hidden="1" customHeight="1" x14ac:dyDescent="0.2">
      <c r="A36" s="105" t="s">
        <v>328</v>
      </c>
      <c r="B36" s="105"/>
      <c r="C36" s="181" t="s">
        <v>329</v>
      </c>
      <c r="D36" s="179"/>
      <c r="E36" s="74"/>
      <c r="F36" s="74">
        <v>0</v>
      </c>
      <c r="G36" s="74">
        <v>0</v>
      </c>
      <c r="H36" s="74">
        <f t="shared" si="2"/>
        <v>0</v>
      </c>
      <c r="I36" s="70">
        <f t="shared" si="1"/>
        <v>0</v>
      </c>
      <c r="J36" s="183"/>
    </row>
    <row r="37" spans="1:10" s="33" customFormat="1" ht="27" customHeight="1" x14ac:dyDescent="0.2">
      <c r="A37" s="152" t="s">
        <v>278</v>
      </c>
      <c r="B37" s="31"/>
      <c r="C37" s="217" t="s">
        <v>322</v>
      </c>
      <c r="D37" s="74">
        <f t="shared" ref="D37:I37" si="3">D38</f>
        <v>22800</v>
      </c>
      <c r="E37" s="74">
        <f t="shared" si="3"/>
        <v>24501</v>
      </c>
      <c r="F37" s="74">
        <f t="shared" si="3"/>
        <v>0</v>
      </c>
      <c r="G37" s="74">
        <f t="shared" si="3"/>
        <v>0</v>
      </c>
      <c r="H37" s="74">
        <f t="shared" si="3"/>
        <v>24501</v>
      </c>
      <c r="I37" s="74">
        <f t="shared" si="3"/>
        <v>-1701</v>
      </c>
      <c r="J37" s="183"/>
    </row>
    <row r="38" spans="1:10" s="33" customFormat="1" ht="27" customHeight="1" x14ac:dyDescent="0.2">
      <c r="A38" s="152" t="s">
        <v>155</v>
      </c>
      <c r="B38" s="31"/>
      <c r="C38" s="217" t="s">
        <v>323</v>
      </c>
      <c r="D38" s="74">
        <f>D39</f>
        <v>22800</v>
      </c>
      <c r="E38" s="74">
        <f>E39</f>
        <v>24501</v>
      </c>
      <c r="F38" s="74">
        <v>0</v>
      </c>
      <c r="G38" s="74">
        <v>0</v>
      </c>
      <c r="H38" s="74">
        <f t="shared" si="2"/>
        <v>24501</v>
      </c>
      <c r="I38" s="70">
        <f t="shared" si="1"/>
        <v>-1701</v>
      </c>
      <c r="J38" s="183"/>
    </row>
    <row r="39" spans="1:10" s="33" customFormat="1" ht="27" customHeight="1" x14ac:dyDescent="0.2">
      <c r="A39" s="105" t="s">
        <v>155</v>
      </c>
      <c r="B39" s="31" t="s">
        <v>148</v>
      </c>
      <c r="C39" s="218" t="s">
        <v>281</v>
      </c>
      <c r="D39" s="74">
        <v>22800</v>
      </c>
      <c r="E39" s="74">
        <v>24501</v>
      </c>
      <c r="F39" s="74">
        <v>0</v>
      </c>
      <c r="G39" s="74">
        <v>0</v>
      </c>
      <c r="H39" s="74">
        <f t="shared" si="2"/>
        <v>24501</v>
      </c>
      <c r="I39" s="70">
        <f t="shared" si="1"/>
        <v>-1701</v>
      </c>
      <c r="J39" s="183"/>
    </row>
    <row r="40" spans="1:10" s="33" customFormat="1" ht="27" hidden="1" customHeight="1" x14ac:dyDescent="0.2">
      <c r="A40" s="105" t="s">
        <v>328</v>
      </c>
      <c r="B40" s="31" t="s">
        <v>148</v>
      </c>
      <c r="C40" s="218" t="s">
        <v>329</v>
      </c>
      <c r="D40" s="74"/>
      <c r="E40" s="74"/>
      <c r="F40" s="74">
        <v>0</v>
      </c>
      <c r="G40" s="74">
        <v>0</v>
      </c>
      <c r="H40" s="74">
        <f t="shared" si="2"/>
        <v>0</v>
      </c>
      <c r="I40" s="70">
        <f t="shared" si="1"/>
        <v>0</v>
      </c>
      <c r="J40" s="183"/>
    </row>
    <row r="41" spans="1:10" s="33" customFormat="1" ht="27" hidden="1" customHeight="1" x14ac:dyDescent="0.2">
      <c r="A41" s="105"/>
      <c r="B41" s="105"/>
      <c r="C41" s="181"/>
      <c r="D41" s="179"/>
      <c r="E41" s="74"/>
      <c r="F41" s="74"/>
      <c r="G41" s="74"/>
      <c r="H41" s="74"/>
      <c r="I41" s="70"/>
      <c r="J41" s="183"/>
    </row>
    <row r="42" spans="1:10" s="33" customFormat="1" ht="27" hidden="1" customHeight="1" x14ac:dyDescent="0.25">
      <c r="A42" s="44" t="s">
        <v>382</v>
      </c>
      <c r="B42" s="31" t="s">
        <v>148</v>
      </c>
      <c r="C42" s="246" t="s">
        <v>383</v>
      </c>
      <c r="D42" s="179">
        <v>0</v>
      </c>
      <c r="E42" s="74"/>
      <c r="F42" s="74"/>
      <c r="G42" s="74"/>
      <c r="H42" s="74"/>
      <c r="I42" s="70"/>
      <c r="J42" s="183"/>
    </row>
    <row r="43" spans="1:10" s="69" customFormat="1" ht="19.5" customHeight="1" x14ac:dyDescent="0.25">
      <c r="A43" s="190" t="s">
        <v>156</v>
      </c>
      <c r="B43" s="95"/>
      <c r="C43" s="96" t="s">
        <v>157</v>
      </c>
      <c r="D43" s="38">
        <f>D44+D51+D53+D63</f>
        <v>790500</v>
      </c>
      <c r="E43" s="38">
        <f>E44+E51+E53+E63</f>
        <v>335589.31</v>
      </c>
      <c r="F43" s="38">
        <v>0</v>
      </c>
      <c r="G43" s="38">
        <v>0</v>
      </c>
      <c r="H43" s="38">
        <f t="shared" ref="H43:H49" si="4">E43</f>
        <v>335589.31</v>
      </c>
      <c r="I43" s="72">
        <f t="shared" si="1"/>
        <v>454910.69</v>
      </c>
      <c r="J43" s="183"/>
    </row>
    <row r="44" spans="1:10" s="33" customFormat="1" ht="39" customHeight="1" x14ac:dyDescent="0.3">
      <c r="A44" s="191" t="s">
        <v>342</v>
      </c>
      <c r="B44" s="189"/>
      <c r="C44" s="219" t="s">
        <v>334</v>
      </c>
      <c r="D44" s="74">
        <f>44300+5000</f>
        <v>49300</v>
      </c>
      <c r="E44" s="74">
        <f>1.56-73+0.5+124+26.6+603+2.98+51+636.5+106.65+0.01</f>
        <v>1479.8</v>
      </c>
      <c r="F44" s="74">
        <v>0</v>
      </c>
      <c r="G44" s="74">
        <v>0</v>
      </c>
      <c r="H44" s="74">
        <f t="shared" si="4"/>
        <v>1479.8</v>
      </c>
      <c r="I44" s="70">
        <f t="shared" si="1"/>
        <v>47820.2</v>
      </c>
      <c r="J44" s="183"/>
    </row>
    <row r="45" spans="1:10" s="33" customFormat="1" ht="15" hidden="1" x14ac:dyDescent="0.2">
      <c r="A45" s="30" t="s">
        <v>158</v>
      </c>
      <c r="B45" s="31" t="s">
        <v>148</v>
      </c>
      <c r="C45" s="73" t="s">
        <v>159</v>
      </c>
      <c r="D45" s="74">
        <v>90</v>
      </c>
      <c r="E45" s="74">
        <v>91.14</v>
      </c>
      <c r="F45" s="74">
        <v>0</v>
      </c>
      <c r="G45" s="74">
        <v>0</v>
      </c>
      <c r="H45" s="74">
        <f t="shared" si="4"/>
        <v>91.14</v>
      </c>
      <c r="I45" s="70">
        <f t="shared" si="1"/>
        <v>-1.1400000000000006</v>
      </c>
      <c r="J45" s="183"/>
    </row>
    <row r="46" spans="1:10" s="33" customFormat="1" ht="15" hidden="1" x14ac:dyDescent="0.2">
      <c r="A46" s="152" t="s">
        <v>278</v>
      </c>
      <c r="B46" s="31"/>
      <c r="C46" s="153" t="s">
        <v>322</v>
      </c>
      <c r="D46" s="74">
        <f>D47</f>
        <v>0</v>
      </c>
      <c r="E46" s="74"/>
      <c r="F46" s="74">
        <v>0</v>
      </c>
      <c r="G46" s="74">
        <v>0</v>
      </c>
      <c r="H46" s="74">
        <f t="shared" si="4"/>
        <v>0</v>
      </c>
      <c r="I46" s="70">
        <f t="shared" si="1"/>
        <v>0</v>
      </c>
      <c r="J46" s="183"/>
    </row>
    <row r="47" spans="1:10" s="33" customFormat="1" ht="15" hidden="1" x14ac:dyDescent="0.2">
      <c r="A47" s="152" t="s">
        <v>155</v>
      </c>
      <c r="B47" s="31"/>
      <c r="C47" s="182" t="s">
        <v>323</v>
      </c>
      <c r="D47" s="74">
        <f>D48+D49</f>
        <v>0</v>
      </c>
      <c r="E47" s="74"/>
      <c r="F47" s="74">
        <v>0</v>
      </c>
      <c r="G47" s="74">
        <v>0</v>
      </c>
      <c r="H47" s="74">
        <f t="shared" si="4"/>
        <v>0</v>
      </c>
      <c r="I47" s="70">
        <f t="shared" si="1"/>
        <v>0</v>
      </c>
      <c r="J47" s="183"/>
    </row>
    <row r="48" spans="1:10" s="33" customFormat="1" ht="15" hidden="1" x14ac:dyDescent="0.2">
      <c r="A48" s="105" t="s">
        <v>155</v>
      </c>
      <c r="B48" s="31"/>
      <c r="C48" s="181" t="s">
        <v>281</v>
      </c>
      <c r="D48" s="74">
        <v>0</v>
      </c>
      <c r="E48" s="74"/>
      <c r="F48" s="74">
        <v>0</v>
      </c>
      <c r="G48" s="74">
        <v>0</v>
      </c>
      <c r="H48" s="74">
        <f t="shared" si="4"/>
        <v>0</v>
      </c>
      <c r="I48" s="70">
        <f t="shared" si="1"/>
        <v>0</v>
      </c>
      <c r="J48" s="183"/>
    </row>
    <row r="49" spans="1:10" s="33" customFormat="1" ht="25.5" hidden="1" x14ac:dyDescent="0.2">
      <c r="A49" s="105" t="s">
        <v>328</v>
      </c>
      <c r="B49" s="31"/>
      <c r="C49" s="181" t="s">
        <v>329</v>
      </c>
      <c r="D49" s="74">
        <v>0</v>
      </c>
      <c r="E49" s="74"/>
      <c r="F49" s="74">
        <v>0</v>
      </c>
      <c r="G49" s="74">
        <v>0</v>
      </c>
      <c r="H49" s="74">
        <f t="shared" si="4"/>
        <v>0</v>
      </c>
      <c r="I49" s="70">
        <f t="shared" si="1"/>
        <v>0</v>
      </c>
      <c r="J49" s="183"/>
    </row>
    <row r="50" spans="1:10" s="33" customFormat="1" ht="15.75" x14ac:dyDescent="0.25">
      <c r="A50" s="66" t="s">
        <v>160</v>
      </c>
      <c r="B50" s="31"/>
      <c r="C50" s="37" t="s">
        <v>335</v>
      </c>
      <c r="D50" s="38">
        <f>D51+D53+D63</f>
        <v>741200</v>
      </c>
      <c r="E50" s="38">
        <f>E51+E53+E63</f>
        <v>334109.51</v>
      </c>
      <c r="F50" s="38">
        <f>F51+F53+F63</f>
        <v>0</v>
      </c>
      <c r="G50" s="38">
        <f>G51+G53+G63</f>
        <v>0</v>
      </c>
      <c r="H50" s="38">
        <f>H51+H53+H63</f>
        <v>334109.51</v>
      </c>
      <c r="I50" s="72">
        <f t="shared" si="1"/>
        <v>407090.49</v>
      </c>
      <c r="J50" s="183"/>
    </row>
    <row r="51" spans="1:10" s="33" customFormat="1" ht="43.5" customHeight="1" x14ac:dyDescent="0.3">
      <c r="A51" s="114" t="s">
        <v>337</v>
      </c>
      <c r="B51" s="31" t="s">
        <v>148</v>
      </c>
      <c r="C51" s="220" t="s">
        <v>336</v>
      </c>
      <c r="D51" s="74">
        <v>405600</v>
      </c>
      <c r="E51" s="74">
        <f>7049+820.33+160222.59+13201+72411.4+2118.79+58294+7050.25+53.34</f>
        <v>321220.7</v>
      </c>
      <c r="F51" s="74">
        <v>0</v>
      </c>
      <c r="G51" s="74">
        <v>0</v>
      </c>
      <c r="H51" s="74">
        <f>E51</f>
        <v>321220.7</v>
      </c>
      <c r="I51" s="70">
        <f t="shared" si="1"/>
        <v>84379.299999999988</v>
      </c>
      <c r="J51" s="183"/>
    </row>
    <row r="52" spans="1:10" s="33" customFormat="1" ht="18.75" hidden="1" x14ac:dyDescent="0.3">
      <c r="A52" s="114" t="s">
        <v>161</v>
      </c>
      <c r="B52" s="31" t="s">
        <v>148</v>
      </c>
      <c r="C52" s="220" t="s">
        <v>162</v>
      </c>
      <c r="D52" s="74">
        <v>1000</v>
      </c>
      <c r="E52" s="74"/>
      <c r="F52" s="74">
        <v>0</v>
      </c>
      <c r="G52" s="74">
        <v>0</v>
      </c>
      <c r="H52" s="74">
        <f>E52</f>
        <v>0</v>
      </c>
      <c r="I52" s="70">
        <f t="shared" si="1"/>
        <v>1000</v>
      </c>
      <c r="J52" s="183"/>
    </row>
    <row r="53" spans="1:10" s="33" customFormat="1" ht="41.25" customHeight="1" x14ac:dyDescent="0.3">
      <c r="A53" s="114" t="s">
        <v>343</v>
      </c>
      <c r="B53" s="31" t="s">
        <v>148</v>
      </c>
      <c r="C53" s="220" t="s">
        <v>338</v>
      </c>
      <c r="D53" s="74">
        <f>155600+180000</f>
        <v>335600</v>
      </c>
      <c r="E53" s="74">
        <f>4811.8+250.52+102.03+800+329.42+4833.27+25.26+1409.65+269+45.23+12.63</f>
        <v>12888.81</v>
      </c>
      <c r="F53" s="74">
        <v>0</v>
      </c>
      <c r="G53" s="74">
        <v>0</v>
      </c>
      <c r="H53" s="74">
        <f>E53</f>
        <v>12888.81</v>
      </c>
      <c r="I53" s="70">
        <f t="shared" si="1"/>
        <v>322711.19</v>
      </c>
      <c r="J53" s="183"/>
    </row>
    <row r="54" spans="1:10" s="33" customFormat="1" ht="17.25" hidden="1" customHeight="1" x14ac:dyDescent="0.25">
      <c r="A54" s="66" t="s">
        <v>163</v>
      </c>
      <c r="B54" s="75"/>
      <c r="C54" s="221"/>
      <c r="D54" s="76">
        <f>D55</f>
        <v>40000</v>
      </c>
      <c r="E54" s="76">
        <f>E55</f>
        <v>40500</v>
      </c>
      <c r="F54" s="76">
        <f>F55</f>
        <v>0</v>
      </c>
      <c r="G54" s="76">
        <f>G55</f>
        <v>0</v>
      </c>
      <c r="H54" s="76">
        <f>H55</f>
        <v>40500</v>
      </c>
      <c r="I54" s="70">
        <f t="shared" si="1"/>
        <v>-500</v>
      </c>
      <c r="J54" s="183"/>
    </row>
    <row r="55" spans="1:10" s="33" customFormat="1" ht="18" hidden="1" customHeight="1" x14ac:dyDescent="0.3">
      <c r="A55" s="30" t="s">
        <v>164</v>
      </c>
      <c r="B55" s="31" t="s">
        <v>148</v>
      </c>
      <c r="C55" s="220" t="s">
        <v>165</v>
      </c>
      <c r="D55" s="74">
        <v>40000</v>
      </c>
      <c r="E55" s="74">
        <v>40500</v>
      </c>
      <c r="F55" s="74">
        <v>0</v>
      </c>
      <c r="G55" s="74">
        <v>0</v>
      </c>
      <c r="H55" s="74">
        <f>E55</f>
        <v>40500</v>
      </c>
      <c r="I55" s="70">
        <f t="shared" si="1"/>
        <v>-500</v>
      </c>
      <c r="J55" s="183"/>
    </row>
    <row r="56" spans="1:10" s="33" customFormat="1" ht="61.5" hidden="1" x14ac:dyDescent="0.3">
      <c r="A56" s="30" t="s">
        <v>166</v>
      </c>
      <c r="B56" s="31" t="s">
        <v>148</v>
      </c>
      <c r="C56" s="220" t="s">
        <v>167</v>
      </c>
      <c r="D56" s="74">
        <v>1</v>
      </c>
      <c r="E56" s="74"/>
      <c r="F56" s="74"/>
      <c r="G56" s="74"/>
      <c r="H56" s="74">
        <f>E56</f>
        <v>0</v>
      </c>
      <c r="I56" s="70">
        <f t="shared" si="1"/>
        <v>1</v>
      </c>
      <c r="J56" s="183"/>
    </row>
    <row r="57" spans="1:10" s="33" customFormat="1" ht="18.75" hidden="1" x14ac:dyDescent="0.3">
      <c r="A57" s="78" t="s">
        <v>168</v>
      </c>
      <c r="B57" s="31" t="s">
        <v>148</v>
      </c>
      <c r="C57" s="220" t="s">
        <v>169</v>
      </c>
      <c r="D57" s="74"/>
      <c r="E57" s="74"/>
      <c r="F57" s="74">
        <v>0</v>
      </c>
      <c r="G57" s="74">
        <v>0</v>
      </c>
      <c r="H57" s="74">
        <f>E57</f>
        <v>0</v>
      </c>
      <c r="I57" s="70">
        <f t="shared" si="1"/>
        <v>0</v>
      </c>
      <c r="J57" s="183"/>
    </row>
    <row r="58" spans="1:10" s="33" customFormat="1" ht="18.75" hidden="1" x14ac:dyDescent="0.3">
      <c r="A58" s="78" t="s">
        <v>168</v>
      </c>
      <c r="B58" s="31" t="s">
        <v>148</v>
      </c>
      <c r="C58" s="220" t="s">
        <v>170</v>
      </c>
      <c r="D58" s="74">
        <v>0</v>
      </c>
      <c r="E58" s="74">
        <f>13.8</f>
        <v>13.8</v>
      </c>
      <c r="F58" s="74">
        <v>0</v>
      </c>
      <c r="G58" s="74">
        <v>0</v>
      </c>
      <c r="H58" s="74">
        <f>E58</f>
        <v>13.8</v>
      </c>
      <c r="I58" s="70">
        <f t="shared" si="1"/>
        <v>-13.8</v>
      </c>
      <c r="J58" s="183"/>
    </row>
    <row r="59" spans="1:10" s="33" customFormat="1" ht="18.75" hidden="1" x14ac:dyDescent="0.3">
      <c r="A59" s="79"/>
      <c r="B59" s="75"/>
      <c r="C59" s="220" t="s">
        <v>169</v>
      </c>
      <c r="D59" s="74"/>
      <c r="E59" s="74"/>
      <c r="F59" s="74"/>
      <c r="G59" s="74"/>
      <c r="H59" s="74"/>
      <c r="I59" s="70">
        <f t="shared" si="1"/>
        <v>0</v>
      </c>
      <c r="J59" s="183"/>
    </row>
    <row r="60" spans="1:10" s="33" customFormat="1" ht="18.75" hidden="1" x14ac:dyDescent="0.3">
      <c r="A60" s="79"/>
      <c r="B60" s="75"/>
      <c r="C60" s="220"/>
      <c r="D60" s="74"/>
      <c r="E60" s="74"/>
      <c r="F60" s="74"/>
      <c r="G60" s="74"/>
      <c r="H60" s="74"/>
      <c r="I60" s="70">
        <f t="shared" si="1"/>
        <v>0</v>
      </c>
      <c r="J60" s="183"/>
    </row>
    <row r="61" spans="1:10" s="69" customFormat="1" ht="33.75" hidden="1" customHeight="1" x14ac:dyDescent="0.25">
      <c r="A61" s="66" t="s">
        <v>171</v>
      </c>
      <c r="B61" s="80"/>
      <c r="C61" s="222" t="s">
        <v>172</v>
      </c>
      <c r="D61" s="38">
        <f>D62</f>
        <v>0</v>
      </c>
      <c r="E61" s="38">
        <f>E62</f>
        <v>56.37</v>
      </c>
      <c r="F61" s="81">
        <f>F62</f>
        <v>0</v>
      </c>
      <c r="G61" s="81">
        <f>G62</f>
        <v>0</v>
      </c>
      <c r="H61" s="38">
        <f>E61</f>
        <v>56.37</v>
      </c>
      <c r="I61" s="70">
        <f t="shared" si="1"/>
        <v>-56.37</v>
      </c>
      <c r="J61" s="183"/>
    </row>
    <row r="62" spans="1:10" s="69" customFormat="1" ht="18.75" hidden="1" customHeight="1" x14ac:dyDescent="0.3">
      <c r="A62" s="77" t="s">
        <v>173</v>
      </c>
      <c r="B62" s="91"/>
      <c r="C62" s="220" t="s">
        <v>172</v>
      </c>
      <c r="D62" s="81">
        <v>0</v>
      </c>
      <c r="E62" s="81">
        <v>56.37</v>
      </c>
      <c r="F62" s="81">
        <v>0</v>
      </c>
      <c r="G62" s="81">
        <v>0</v>
      </c>
      <c r="H62" s="81">
        <f>E62</f>
        <v>56.37</v>
      </c>
      <c r="I62" s="70">
        <f t="shared" si="1"/>
        <v>-56.37</v>
      </c>
      <c r="J62" s="183"/>
    </row>
    <row r="63" spans="1:10" s="69" customFormat="1" ht="47.25" hidden="1" customHeight="1" x14ac:dyDescent="0.3">
      <c r="A63" s="185" t="s">
        <v>330</v>
      </c>
      <c r="B63" s="95" t="s">
        <v>148</v>
      </c>
      <c r="C63" s="223" t="s">
        <v>331</v>
      </c>
      <c r="D63" s="81">
        <v>0</v>
      </c>
      <c r="E63" s="81"/>
      <c r="F63" s="81"/>
      <c r="G63" s="81"/>
      <c r="H63" s="81"/>
      <c r="I63" s="70"/>
      <c r="J63" s="183"/>
    </row>
    <row r="64" spans="1:10" s="69" customFormat="1" ht="15.75" hidden="1" customHeight="1" x14ac:dyDescent="0.3">
      <c r="A64" s="129" t="s">
        <v>163</v>
      </c>
      <c r="B64" s="172"/>
      <c r="C64" s="224" t="s">
        <v>290</v>
      </c>
      <c r="D64" s="38">
        <f>D65</f>
        <v>0</v>
      </c>
      <c r="E64" s="38">
        <f>E65</f>
        <v>0</v>
      </c>
      <c r="F64" s="38">
        <f>F65+F66</f>
        <v>0</v>
      </c>
      <c r="G64" s="38">
        <f>G65+G66</f>
        <v>0</v>
      </c>
      <c r="H64" s="38">
        <f>H65</f>
        <v>0</v>
      </c>
      <c r="I64" s="70">
        <f t="shared" si="1"/>
        <v>0</v>
      </c>
      <c r="J64" s="183"/>
    </row>
    <row r="65" spans="1:10" s="69" customFormat="1" ht="59.25" hidden="1" customHeight="1" x14ac:dyDescent="0.3">
      <c r="A65" s="77" t="s">
        <v>227</v>
      </c>
      <c r="B65" s="67"/>
      <c r="C65" s="220" t="s">
        <v>289</v>
      </c>
      <c r="D65" s="81"/>
      <c r="E65" s="81"/>
      <c r="F65" s="81">
        <v>0</v>
      </c>
      <c r="G65" s="81">
        <v>0</v>
      </c>
      <c r="H65" s="81">
        <f>E65</f>
        <v>0</v>
      </c>
      <c r="I65" s="70">
        <f t="shared" si="1"/>
        <v>0</v>
      </c>
      <c r="J65" s="183"/>
    </row>
    <row r="66" spans="1:10" s="69" customFormat="1" ht="60" hidden="1" customHeight="1" x14ac:dyDescent="0.3">
      <c r="A66" s="77" t="s">
        <v>227</v>
      </c>
      <c r="B66" s="84" t="s">
        <v>148</v>
      </c>
      <c r="C66" s="220" t="s">
        <v>228</v>
      </c>
      <c r="D66" s="81">
        <v>100</v>
      </c>
      <c r="E66" s="81">
        <v>100</v>
      </c>
      <c r="F66" s="81">
        <v>0</v>
      </c>
      <c r="G66" s="81">
        <v>0</v>
      </c>
      <c r="H66" s="81">
        <f>E66</f>
        <v>100</v>
      </c>
      <c r="I66" s="70">
        <f t="shared" si="1"/>
        <v>0</v>
      </c>
      <c r="J66" s="183"/>
    </row>
    <row r="67" spans="1:10" s="69" customFormat="1" ht="60" hidden="1" customHeight="1" x14ac:dyDescent="0.3">
      <c r="A67" s="77"/>
      <c r="B67" s="84"/>
      <c r="C67" s="220"/>
      <c r="D67" s="81"/>
      <c r="E67" s="81"/>
      <c r="F67" s="81"/>
      <c r="G67" s="81"/>
      <c r="H67" s="81"/>
      <c r="I67" s="70">
        <f t="shared" si="1"/>
        <v>0</v>
      </c>
      <c r="J67" s="183"/>
    </row>
    <row r="68" spans="1:10" s="69" customFormat="1" ht="60" hidden="1" customHeight="1" x14ac:dyDescent="0.3">
      <c r="A68" s="77"/>
      <c r="B68" s="84"/>
      <c r="C68" s="220"/>
      <c r="D68" s="81"/>
      <c r="E68" s="81"/>
      <c r="F68" s="81"/>
      <c r="G68" s="81"/>
      <c r="H68" s="81"/>
      <c r="I68" s="70">
        <f t="shared" si="1"/>
        <v>0</v>
      </c>
      <c r="J68" s="183"/>
    </row>
    <row r="69" spans="1:10" s="69" customFormat="1" ht="39.75" hidden="1" customHeight="1" x14ac:dyDescent="0.3">
      <c r="A69" s="131" t="s">
        <v>238</v>
      </c>
      <c r="B69" s="84" t="s">
        <v>148</v>
      </c>
      <c r="C69" s="224" t="s">
        <v>239</v>
      </c>
      <c r="D69" s="38">
        <v>0</v>
      </c>
      <c r="E69" s="38">
        <v>-22.96</v>
      </c>
      <c r="F69" s="38">
        <v>0</v>
      </c>
      <c r="G69" s="38"/>
      <c r="H69" s="38">
        <f>E69</f>
        <v>-22.96</v>
      </c>
      <c r="I69" s="70">
        <f t="shared" si="1"/>
        <v>22.96</v>
      </c>
      <c r="J69" s="183"/>
    </row>
    <row r="70" spans="1:10" s="69" customFormat="1" ht="39.75" hidden="1" customHeight="1" x14ac:dyDescent="0.3">
      <c r="A70" s="131" t="s">
        <v>238</v>
      </c>
      <c r="B70" s="84" t="s">
        <v>148</v>
      </c>
      <c r="C70" s="224" t="s">
        <v>270</v>
      </c>
      <c r="D70" s="38">
        <v>0</v>
      </c>
      <c r="E70" s="38">
        <v>0</v>
      </c>
      <c r="F70" s="38">
        <v>0</v>
      </c>
      <c r="G70" s="38">
        <v>0</v>
      </c>
      <c r="H70" s="38">
        <f>E70</f>
        <v>0</v>
      </c>
      <c r="I70" s="70">
        <f t="shared" si="1"/>
        <v>0</v>
      </c>
      <c r="J70" s="183"/>
    </row>
    <row r="71" spans="1:10" s="69" customFormat="1" ht="36" hidden="1" customHeight="1" x14ac:dyDescent="0.3">
      <c r="A71" s="178" t="s">
        <v>324</v>
      </c>
      <c r="B71" s="84"/>
      <c r="C71" s="224" t="s">
        <v>325</v>
      </c>
      <c r="D71" s="38">
        <f>D72</f>
        <v>0</v>
      </c>
      <c r="E71" s="38">
        <f t="shared" ref="E71:G72" si="5">E72</f>
        <v>0</v>
      </c>
      <c r="F71" s="38">
        <f t="shared" si="5"/>
        <v>0</v>
      </c>
      <c r="G71" s="38">
        <f t="shared" si="5"/>
        <v>0</v>
      </c>
      <c r="H71" s="38"/>
      <c r="I71" s="70">
        <f t="shared" si="1"/>
        <v>0</v>
      </c>
      <c r="J71" s="183"/>
    </row>
    <row r="72" spans="1:10" s="69" customFormat="1" ht="39.75" hidden="1" customHeight="1" x14ac:dyDescent="0.3">
      <c r="A72" s="131" t="s">
        <v>326</v>
      </c>
      <c r="B72" s="84" t="s">
        <v>148</v>
      </c>
      <c r="C72" s="224" t="s">
        <v>327</v>
      </c>
      <c r="D72" s="38"/>
      <c r="E72" s="38"/>
      <c r="F72" s="38">
        <f t="shared" si="5"/>
        <v>0</v>
      </c>
      <c r="G72" s="38">
        <f t="shared" si="5"/>
        <v>0</v>
      </c>
      <c r="H72" s="38"/>
      <c r="I72" s="70">
        <f t="shared" si="1"/>
        <v>0</v>
      </c>
      <c r="J72" s="183"/>
    </row>
    <row r="73" spans="1:10" s="69" customFormat="1" ht="31.5" hidden="1" customHeight="1" x14ac:dyDescent="0.25">
      <c r="A73" s="66" t="s">
        <v>174</v>
      </c>
      <c r="B73" s="67"/>
      <c r="C73" s="222" t="s">
        <v>175</v>
      </c>
      <c r="D73" s="38">
        <f>D74</f>
        <v>0</v>
      </c>
      <c r="E73" s="38">
        <f>E74</f>
        <v>0</v>
      </c>
      <c r="F73" s="38">
        <f>F74+F76</f>
        <v>0</v>
      </c>
      <c r="G73" s="38">
        <f>G74+G76</f>
        <v>0</v>
      </c>
      <c r="H73" s="38">
        <f>H74+H76</f>
        <v>0</v>
      </c>
      <c r="I73" s="72">
        <f t="shared" si="1"/>
        <v>0</v>
      </c>
      <c r="J73" s="183"/>
    </row>
    <row r="74" spans="1:10" s="69" customFormat="1" ht="63" hidden="1" customHeight="1" x14ac:dyDescent="0.3">
      <c r="A74" s="77" t="s">
        <v>176</v>
      </c>
      <c r="B74" s="67"/>
      <c r="C74" s="220" t="s">
        <v>216</v>
      </c>
      <c r="D74" s="81"/>
      <c r="E74" s="81"/>
      <c r="F74" s="81">
        <v>0</v>
      </c>
      <c r="G74" s="81">
        <v>0</v>
      </c>
      <c r="H74" s="81">
        <f>E74</f>
        <v>0</v>
      </c>
      <c r="I74" s="70">
        <f t="shared" si="1"/>
        <v>0</v>
      </c>
      <c r="J74" s="183"/>
    </row>
    <row r="75" spans="1:10" s="69" customFormat="1" ht="19.5" hidden="1" customHeight="1" x14ac:dyDescent="0.3">
      <c r="A75" s="115" t="s">
        <v>221</v>
      </c>
      <c r="B75" s="67"/>
      <c r="C75" s="224" t="s">
        <v>222</v>
      </c>
      <c r="D75" s="38">
        <f>D76</f>
        <v>0</v>
      </c>
      <c r="E75" s="38">
        <f>E76</f>
        <v>0</v>
      </c>
      <c r="F75" s="38"/>
      <c r="G75" s="38"/>
      <c r="H75" s="38"/>
      <c r="I75" s="70">
        <f t="shared" si="1"/>
        <v>0</v>
      </c>
      <c r="J75" s="183"/>
    </row>
    <row r="76" spans="1:10" s="33" customFormat="1" ht="37.5" hidden="1" x14ac:dyDescent="0.3">
      <c r="A76" s="108" t="s">
        <v>177</v>
      </c>
      <c r="B76" s="31" t="s">
        <v>148</v>
      </c>
      <c r="C76" s="220" t="s">
        <v>178</v>
      </c>
      <c r="D76" s="74">
        <v>0</v>
      </c>
      <c r="E76" s="74">
        <v>0</v>
      </c>
      <c r="F76" s="74">
        <v>0</v>
      </c>
      <c r="G76" s="74">
        <v>0</v>
      </c>
      <c r="H76" s="74">
        <f>E76</f>
        <v>0</v>
      </c>
      <c r="I76" s="70">
        <f t="shared" si="1"/>
        <v>0</v>
      </c>
      <c r="J76" s="183"/>
    </row>
    <row r="77" spans="1:10" s="69" customFormat="1" ht="12.75" hidden="1" customHeight="1" x14ac:dyDescent="0.25">
      <c r="A77" s="66" t="s">
        <v>179</v>
      </c>
      <c r="B77" s="67"/>
      <c r="C77" s="222" t="s">
        <v>180</v>
      </c>
      <c r="D77" s="38">
        <f>D78</f>
        <v>0</v>
      </c>
      <c r="E77" s="38">
        <f>E78</f>
        <v>0</v>
      </c>
      <c r="F77" s="38">
        <f>F78</f>
        <v>0</v>
      </c>
      <c r="G77" s="38">
        <f>G78</f>
        <v>0</v>
      </c>
      <c r="H77" s="38">
        <f>H78</f>
        <v>0</v>
      </c>
      <c r="I77" s="70">
        <f t="shared" si="1"/>
        <v>0</v>
      </c>
      <c r="J77" s="183"/>
    </row>
    <row r="78" spans="1:10" s="69" customFormat="1" ht="12.75" hidden="1" customHeight="1" x14ac:dyDescent="0.3">
      <c r="A78" s="82" t="s">
        <v>179</v>
      </c>
      <c r="B78" s="67"/>
      <c r="C78" s="220" t="s">
        <v>181</v>
      </c>
      <c r="D78" s="81">
        <v>0</v>
      </c>
      <c r="E78" s="81"/>
      <c r="F78" s="81">
        <v>0</v>
      </c>
      <c r="G78" s="81">
        <v>0</v>
      </c>
      <c r="H78" s="81">
        <f>E78</f>
        <v>0</v>
      </c>
      <c r="I78" s="70">
        <f t="shared" si="1"/>
        <v>0</v>
      </c>
      <c r="J78" s="183"/>
    </row>
    <row r="79" spans="1:10" ht="18" hidden="1" x14ac:dyDescent="0.25">
      <c r="C79" s="225"/>
      <c r="I79" s="70">
        <f t="shared" si="1"/>
        <v>0</v>
      </c>
      <c r="J79" s="183"/>
    </row>
    <row r="80" spans="1:10" ht="18" hidden="1" x14ac:dyDescent="0.25">
      <c r="C80" s="225"/>
      <c r="I80" s="70">
        <f t="shared" si="1"/>
        <v>0</v>
      </c>
      <c r="J80" s="183"/>
    </row>
    <row r="81" spans="1:10" s="33" customFormat="1" ht="12.75" hidden="1" customHeight="1" x14ac:dyDescent="0.3">
      <c r="A81" s="30" t="s">
        <v>182</v>
      </c>
      <c r="B81" s="31"/>
      <c r="C81" s="220" t="s">
        <v>183</v>
      </c>
      <c r="D81" s="74">
        <v>0</v>
      </c>
      <c r="E81" s="74">
        <v>21.75</v>
      </c>
      <c r="F81" s="74"/>
      <c r="G81" s="74"/>
      <c r="H81" s="74">
        <f>E81</f>
        <v>21.75</v>
      </c>
      <c r="I81" s="70">
        <f t="shared" si="1"/>
        <v>-21.75</v>
      </c>
      <c r="J81" s="183"/>
    </row>
    <row r="82" spans="1:10" s="69" customFormat="1" ht="12.75" hidden="1" customHeight="1" x14ac:dyDescent="0.25">
      <c r="A82" s="66" t="s">
        <v>184</v>
      </c>
      <c r="B82" s="67"/>
      <c r="C82" s="222"/>
      <c r="D82" s="38">
        <f>D83</f>
        <v>0</v>
      </c>
      <c r="E82" s="38">
        <f>E83</f>
        <v>0</v>
      </c>
      <c r="F82" s="38">
        <f>F83</f>
        <v>0</v>
      </c>
      <c r="G82" s="38">
        <f>G83</f>
        <v>0</v>
      </c>
      <c r="H82" s="38">
        <f>H83</f>
        <v>0</v>
      </c>
      <c r="I82" s="70">
        <f t="shared" si="1"/>
        <v>0</v>
      </c>
      <c r="J82" s="183"/>
    </row>
    <row r="83" spans="1:10" s="33" customFormat="1" ht="12.75" hidden="1" customHeight="1" x14ac:dyDescent="0.3">
      <c r="A83" s="83" t="s">
        <v>182</v>
      </c>
      <c r="B83" s="84"/>
      <c r="C83" s="220" t="s">
        <v>183</v>
      </c>
      <c r="D83" s="81">
        <v>0</v>
      </c>
      <c r="E83" s="81"/>
      <c r="F83" s="81">
        <v>0</v>
      </c>
      <c r="G83" s="81">
        <v>0</v>
      </c>
      <c r="H83" s="81">
        <f>E83</f>
        <v>0</v>
      </c>
      <c r="I83" s="70">
        <f t="shared" si="1"/>
        <v>0</v>
      </c>
      <c r="J83" s="183"/>
    </row>
    <row r="84" spans="1:10" s="69" customFormat="1" ht="12.75" hidden="1" customHeight="1" x14ac:dyDescent="0.25">
      <c r="A84" s="71" t="s">
        <v>185</v>
      </c>
      <c r="B84" s="67"/>
      <c r="C84" s="222"/>
      <c r="D84" s="38">
        <v>0</v>
      </c>
      <c r="E84" s="38">
        <v>0</v>
      </c>
      <c r="F84" s="81">
        <v>0</v>
      </c>
      <c r="G84" s="81">
        <v>0</v>
      </c>
      <c r="H84" s="38">
        <f>E84</f>
        <v>0</v>
      </c>
      <c r="I84" s="70">
        <f t="shared" si="1"/>
        <v>0</v>
      </c>
      <c r="J84" s="183"/>
    </row>
    <row r="85" spans="1:10" s="69" customFormat="1" ht="27" hidden="1" customHeight="1" x14ac:dyDescent="0.25">
      <c r="A85" s="130" t="s">
        <v>232</v>
      </c>
      <c r="B85" s="84" t="s">
        <v>148</v>
      </c>
      <c r="C85" s="226" t="s">
        <v>183</v>
      </c>
      <c r="D85" s="38"/>
      <c r="E85" s="81"/>
      <c r="F85" s="81">
        <v>0</v>
      </c>
      <c r="G85" s="81">
        <v>0</v>
      </c>
      <c r="H85" s="81">
        <f>E85</f>
        <v>0</v>
      </c>
      <c r="I85" s="70">
        <f t="shared" si="1"/>
        <v>0</v>
      </c>
      <c r="J85" s="183"/>
    </row>
    <row r="86" spans="1:10" s="69" customFormat="1" ht="29.25" hidden="1" customHeight="1" x14ac:dyDescent="0.3">
      <c r="A86" s="130" t="s">
        <v>266</v>
      </c>
      <c r="B86" s="67"/>
      <c r="C86" s="224" t="s">
        <v>265</v>
      </c>
      <c r="D86" s="38">
        <f>D87</f>
        <v>0</v>
      </c>
      <c r="E86" s="38">
        <f>E87</f>
        <v>0</v>
      </c>
      <c r="F86" s="38">
        <f>F87</f>
        <v>0</v>
      </c>
      <c r="G86" s="38">
        <f>G87</f>
        <v>0</v>
      </c>
      <c r="H86" s="38">
        <f>H87</f>
        <v>0</v>
      </c>
      <c r="I86" s="70">
        <f t="shared" si="1"/>
        <v>0</v>
      </c>
      <c r="J86" s="183"/>
    </row>
    <row r="87" spans="1:10" s="33" customFormat="1" ht="49.5" hidden="1" customHeight="1" x14ac:dyDescent="0.3">
      <c r="A87" s="147" t="s">
        <v>267</v>
      </c>
      <c r="B87" s="84" t="s">
        <v>148</v>
      </c>
      <c r="C87" s="220" t="s">
        <v>180</v>
      </c>
      <c r="D87" s="81">
        <f>D88</f>
        <v>0</v>
      </c>
      <c r="E87" s="81">
        <f>E88</f>
        <v>0</v>
      </c>
      <c r="F87" s="81">
        <v>0</v>
      </c>
      <c r="G87" s="81">
        <v>0</v>
      </c>
      <c r="H87" s="81">
        <f>H88</f>
        <v>0</v>
      </c>
      <c r="I87" s="70">
        <f t="shared" si="1"/>
        <v>0</v>
      </c>
      <c r="J87" s="183"/>
    </row>
    <row r="88" spans="1:10" s="33" customFormat="1" ht="38.25" hidden="1" customHeight="1" x14ac:dyDescent="0.3">
      <c r="A88" s="77" t="s">
        <v>268</v>
      </c>
      <c r="B88" s="84"/>
      <c r="C88" s="220" t="s">
        <v>269</v>
      </c>
      <c r="D88" s="81">
        <v>0</v>
      </c>
      <c r="E88" s="81">
        <v>0</v>
      </c>
      <c r="F88" s="81">
        <v>0</v>
      </c>
      <c r="G88" s="81">
        <v>0</v>
      </c>
      <c r="H88" s="81">
        <f>E88</f>
        <v>0</v>
      </c>
      <c r="I88" s="70">
        <f t="shared" si="1"/>
        <v>0</v>
      </c>
      <c r="J88" s="183"/>
    </row>
    <row r="89" spans="1:10" s="33" customFormat="1" ht="27" hidden="1" customHeight="1" x14ac:dyDescent="0.25">
      <c r="A89" s="146"/>
      <c r="B89" s="84"/>
      <c r="C89" s="226"/>
      <c r="D89" s="81"/>
      <c r="E89" s="81"/>
      <c r="F89" s="81"/>
      <c r="G89" s="81"/>
      <c r="H89" s="81"/>
      <c r="I89" s="70">
        <f t="shared" si="1"/>
        <v>0</v>
      </c>
      <c r="J89" s="183"/>
    </row>
    <row r="90" spans="1:10" s="33" customFormat="1" ht="27" hidden="1" customHeight="1" x14ac:dyDescent="0.25">
      <c r="A90" s="146"/>
      <c r="B90" s="84"/>
      <c r="C90" s="226"/>
      <c r="D90" s="81"/>
      <c r="E90" s="81"/>
      <c r="F90" s="81"/>
      <c r="G90" s="81"/>
      <c r="H90" s="81"/>
      <c r="I90" s="70">
        <f t="shared" si="1"/>
        <v>0</v>
      </c>
      <c r="J90" s="183"/>
    </row>
    <row r="91" spans="1:10" s="33" customFormat="1" ht="49.5" hidden="1" customHeight="1" x14ac:dyDescent="0.25">
      <c r="A91" s="175" t="s">
        <v>310</v>
      </c>
      <c r="B91" s="67"/>
      <c r="C91" s="222" t="s">
        <v>311</v>
      </c>
      <c r="D91" s="38">
        <f>D92</f>
        <v>0</v>
      </c>
      <c r="E91" s="38">
        <f>E92</f>
        <v>0</v>
      </c>
      <c r="F91" s="38">
        <f>F92</f>
        <v>0</v>
      </c>
      <c r="G91" s="38">
        <f>G92</f>
        <v>0</v>
      </c>
      <c r="H91" s="38">
        <f>H92</f>
        <v>0</v>
      </c>
      <c r="I91" s="70">
        <f t="shared" si="1"/>
        <v>0</v>
      </c>
      <c r="J91" s="183"/>
    </row>
    <row r="92" spans="1:10" s="33" customFormat="1" ht="54" hidden="1" customHeight="1" x14ac:dyDescent="0.25">
      <c r="A92" s="200" t="s">
        <v>312</v>
      </c>
      <c r="B92" s="84" t="s">
        <v>148</v>
      </c>
      <c r="C92" s="226" t="s">
        <v>269</v>
      </c>
      <c r="D92" s="81"/>
      <c r="E92" s="81"/>
      <c r="F92" s="81">
        <v>0</v>
      </c>
      <c r="G92" s="81">
        <v>0</v>
      </c>
      <c r="H92" s="81">
        <v>0</v>
      </c>
      <c r="I92" s="70">
        <f t="shared" si="1"/>
        <v>0</v>
      </c>
      <c r="J92" s="183"/>
    </row>
    <row r="93" spans="1:10" s="33" customFormat="1" ht="33" hidden="1" customHeight="1" x14ac:dyDescent="0.25">
      <c r="A93" s="202" t="s">
        <v>357</v>
      </c>
      <c r="B93" s="67"/>
      <c r="C93" s="222" t="s">
        <v>358</v>
      </c>
      <c r="D93" s="38">
        <f>D94+D95</f>
        <v>0</v>
      </c>
      <c r="E93" s="38">
        <f>E94+E95</f>
        <v>0</v>
      </c>
      <c r="F93" s="38">
        <v>0</v>
      </c>
      <c r="G93" s="38">
        <v>0</v>
      </c>
      <c r="H93" s="38">
        <f>H94</f>
        <v>0</v>
      </c>
      <c r="I93" s="70">
        <f t="shared" si="1"/>
        <v>0</v>
      </c>
      <c r="J93" s="183"/>
    </row>
    <row r="94" spans="1:10" s="33" customFormat="1" ht="60.75" hidden="1" customHeight="1" x14ac:dyDescent="0.25">
      <c r="A94" s="201" t="s">
        <v>355</v>
      </c>
      <c r="B94" s="84" t="s">
        <v>148</v>
      </c>
      <c r="C94" s="226" t="s">
        <v>356</v>
      </c>
      <c r="D94" s="81"/>
      <c r="E94" s="81"/>
      <c r="F94" s="81">
        <v>0</v>
      </c>
      <c r="G94" s="81">
        <v>0</v>
      </c>
      <c r="H94" s="81">
        <f>E94</f>
        <v>0</v>
      </c>
      <c r="I94" s="70">
        <f t="shared" si="1"/>
        <v>0</v>
      </c>
      <c r="J94" s="183"/>
    </row>
    <row r="95" spans="1:10" s="33" customFormat="1" ht="57.75" hidden="1" customHeight="1" thickBot="1" x14ac:dyDescent="0.3">
      <c r="A95" s="245" t="s">
        <v>381</v>
      </c>
      <c r="B95" s="84" t="s">
        <v>148</v>
      </c>
      <c r="C95" s="226" t="s">
        <v>380</v>
      </c>
      <c r="D95" s="81"/>
      <c r="E95" s="81"/>
      <c r="F95" s="81">
        <v>0</v>
      </c>
      <c r="G95" s="81">
        <v>0</v>
      </c>
      <c r="H95" s="81">
        <f>E95</f>
        <v>0</v>
      </c>
      <c r="I95" s="70">
        <f t="shared" si="1"/>
        <v>0</v>
      </c>
      <c r="J95" s="183"/>
    </row>
    <row r="96" spans="1:10" s="33" customFormat="1" ht="23.25" hidden="1" customHeight="1" x14ac:dyDescent="0.2">
      <c r="A96" s="115" t="s">
        <v>221</v>
      </c>
      <c r="B96" s="67"/>
      <c r="C96" s="86" t="s">
        <v>384</v>
      </c>
      <c r="D96" s="81"/>
      <c r="E96" s="81"/>
      <c r="F96" s="81">
        <v>0</v>
      </c>
      <c r="G96" s="81">
        <v>0</v>
      </c>
      <c r="H96" s="81">
        <f>E96</f>
        <v>0</v>
      </c>
      <c r="I96" s="70">
        <f t="shared" si="1"/>
        <v>0</v>
      </c>
      <c r="J96" s="183"/>
    </row>
    <row r="97" spans="1:10" s="33" customFormat="1" ht="66" hidden="1" customHeight="1" x14ac:dyDescent="0.2">
      <c r="A97" s="215" t="s">
        <v>376</v>
      </c>
      <c r="B97" s="31" t="s">
        <v>148</v>
      </c>
      <c r="C97" s="73" t="s">
        <v>385</v>
      </c>
      <c r="D97" s="81"/>
      <c r="E97" s="81"/>
      <c r="F97" s="81">
        <v>0</v>
      </c>
      <c r="G97" s="81">
        <v>0</v>
      </c>
      <c r="H97" s="81">
        <f>E97</f>
        <v>0</v>
      </c>
      <c r="I97" s="70">
        <f t="shared" si="1"/>
        <v>0</v>
      </c>
      <c r="J97" s="183"/>
    </row>
    <row r="98" spans="1:10" s="33" customFormat="1" ht="32.25" customHeight="1" x14ac:dyDescent="0.25">
      <c r="A98" s="198" t="s">
        <v>349</v>
      </c>
      <c r="B98" s="67"/>
      <c r="C98" s="37"/>
      <c r="D98" s="210">
        <f>D99+D100</f>
        <v>5000</v>
      </c>
      <c r="E98" s="38">
        <f>E99+E100</f>
        <v>5191</v>
      </c>
      <c r="F98" s="81">
        <v>0</v>
      </c>
      <c r="G98" s="81">
        <v>0</v>
      </c>
      <c r="H98" s="38">
        <f>E98</f>
        <v>5191</v>
      </c>
      <c r="I98" s="70">
        <f t="shared" si="1"/>
        <v>-191</v>
      </c>
      <c r="J98" s="183"/>
    </row>
    <row r="99" spans="1:10" s="33" customFormat="1" ht="30" hidden="1" customHeight="1" x14ac:dyDescent="0.2">
      <c r="A99" s="199" t="s">
        <v>352</v>
      </c>
      <c r="B99" s="84" t="s">
        <v>148</v>
      </c>
      <c r="C99" s="104" t="s">
        <v>350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70">
        <f t="shared" si="1"/>
        <v>0</v>
      </c>
      <c r="J99" s="183"/>
    </row>
    <row r="100" spans="1:10" s="33" customFormat="1" ht="27" customHeight="1" x14ac:dyDescent="0.3">
      <c r="A100" s="216" t="s">
        <v>353</v>
      </c>
      <c r="B100" s="84" t="s">
        <v>148</v>
      </c>
      <c r="C100" s="227" t="s">
        <v>351</v>
      </c>
      <c r="D100" s="81">
        <v>5000</v>
      </c>
      <c r="E100" s="81">
        <f>5191</f>
        <v>5191</v>
      </c>
      <c r="F100" s="81">
        <v>0</v>
      </c>
      <c r="G100" s="81">
        <v>0</v>
      </c>
      <c r="H100" s="81">
        <f>E100</f>
        <v>5191</v>
      </c>
      <c r="I100" s="70">
        <f>D100-E100</f>
        <v>-191</v>
      </c>
      <c r="J100" s="183"/>
    </row>
    <row r="101" spans="1:10" s="33" customFormat="1" ht="24" hidden="1" customHeight="1" x14ac:dyDescent="0.2">
      <c r="A101" s="214" t="s">
        <v>371</v>
      </c>
      <c r="B101" s="84"/>
      <c r="C101" s="104" t="s">
        <v>373</v>
      </c>
      <c r="D101" s="81">
        <v>0</v>
      </c>
      <c r="E101" s="81">
        <f>E102</f>
        <v>0</v>
      </c>
      <c r="F101" s="81">
        <v>0</v>
      </c>
      <c r="G101" s="81">
        <v>0</v>
      </c>
      <c r="H101" s="81">
        <f>E101</f>
        <v>0</v>
      </c>
      <c r="I101" s="70">
        <f>D101-E101</f>
        <v>0</v>
      </c>
      <c r="J101" s="183"/>
    </row>
    <row r="102" spans="1:10" s="33" customFormat="1" ht="27" hidden="1" customHeight="1" x14ac:dyDescent="0.2">
      <c r="A102" s="214" t="s">
        <v>372</v>
      </c>
      <c r="B102" s="84" t="s">
        <v>148</v>
      </c>
      <c r="C102" s="104" t="s">
        <v>374</v>
      </c>
      <c r="D102" s="81">
        <v>0</v>
      </c>
      <c r="E102" s="81"/>
      <c r="F102" s="81">
        <v>0</v>
      </c>
      <c r="G102" s="81">
        <v>0</v>
      </c>
      <c r="H102" s="81">
        <f>E102</f>
        <v>0</v>
      </c>
      <c r="I102" s="70">
        <f>D102-E102</f>
        <v>0</v>
      </c>
      <c r="J102" s="183"/>
    </row>
    <row r="103" spans="1:10" s="69" customFormat="1" ht="20.25" customHeight="1" x14ac:dyDescent="0.3">
      <c r="A103" s="213" t="s">
        <v>186</v>
      </c>
      <c r="B103" s="85"/>
      <c r="C103" s="86"/>
      <c r="D103" s="87">
        <f t="shared" ref="D103:I103" si="6">D105+D107+D118+D123+D125+D119+D133</f>
        <v>1834981.3</v>
      </c>
      <c r="E103" s="87">
        <f t="shared" si="6"/>
        <v>541645.16</v>
      </c>
      <c r="F103" s="87">
        <f t="shared" si="6"/>
        <v>0</v>
      </c>
      <c r="G103" s="87">
        <f t="shared" si="6"/>
        <v>0</v>
      </c>
      <c r="H103" s="87">
        <f t="shared" si="6"/>
        <v>541645.16</v>
      </c>
      <c r="I103" s="87">
        <f t="shared" si="6"/>
        <v>1293336.1400000001</v>
      </c>
      <c r="J103" s="183"/>
    </row>
    <row r="104" spans="1:10" s="33" customFormat="1" ht="24" x14ac:dyDescent="0.2">
      <c r="A104" s="108" t="s">
        <v>339</v>
      </c>
      <c r="B104" s="31" t="s">
        <v>148</v>
      </c>
      <c r="C104" s="73" t="s">
        <v>394</v>
      </c>
      <c r="D104" s="74">
        <v>96900</v>
      </c>
      <c r="E104" s="74">
        <f>8075+8075+8075+16150+8075</f>
        <v>48450</v>
      </c>
      <c r="F104" s="74">
        <v>0</v>
      </c>
      <c r="G104" s="74">
        <v>0</v>
      </c>
      <c r="H104" s="74">
        <f t="shared" ref="H104:H124" si="7">E104</f>
        <v>48450</v>
      </c>
      <c r="I104" s="70">
        <f>D104-E104</f>
        <v>48450</v>
      </c>
      <c r="J104" s="183"/>
    </row>
    <row r="105" spans="1:10" s="69" customFormat="1" ht="21" customHeight="1" x14ac:dyDescent="0.25">
      <c r="A105" s="71" t="s">
        <v>185</v>
      </c>
      <c r="B105" s="67"/>
      <c r="C105" s="37"/>
      <c r="D105" s="38">
        <f>D104</f>
        <v>96900</v>
      </c>
      <c r="E105" s="38">
        <f>E104</f>
        <v>48450</v>
      </c>
      <c r="F105" s="38">
        <v>0</v>
      </c>
      <c r="G105" s="38">
        <v>0</v>
      </c>
      <c r="H105" s="38">
        <f t="shared" si="7"/>
        <v>48450</v>
      </c>
      <c r="I105" s="72">
        <f t="shared" si="1"/>
        <v>48450</v>
      </c>
      <c r="J105" s="183"/>
    </row>
    <row r="106" spans="1:10" s="33" customFormat="1" ht="36" x14ac:dyDescent="0.2">
      <c r="A106" s="108" t="s">
        <v>340</v>
      </c>
      <c r="B106" s="31" t="s">
        <v>148</v>
      </c>
      <c r="C106" s="73" t="s">
        <v>395</v>
      </c>
      <c r="D106" s="74">
        <v>536400</v>
      </c>
      <c r="E106" s="74">
        <f>44700+44700+44700+89400+44700</f>
        <v>268200</v>
      </c>
      <c r="F106" s="74">
        <v>0</v>
      </c>
      <c r="G106" s="74">
        <v>0</v>
      </c>
      <c r="H106" s="74">
        <f t="shared" si="7"/>
        <v>268200</v>
      </c>
      <c r="I106" s="70">
        <f t="shared" si="1"/>
        <v>268200</v>
      </c>
      <c r="J106" s="183"/>
    </row>
    <row r="107" spans="1:10" s="69" customFormat="1" ht="21.75" customHeight="1" x14ac:dyDescent="0.25">
      <c r="A107" s="71" t="s">
        <v>185</v>
      </c>
      <c r="B107" s="67"/>
      <c r="C107" s="37"/>
      <c r="D107" s="38">
        <f>D106</f>
        <v>536400</v>
      </c>
      <c r="E107" s="38">
        <f>E106</f>
        <v>268200</v>
      </c>
      <c r="F107" s="38">
        <v>0</v>
      </c>
      <c r="G107" s="38">
        <v>0</v>
      </c>
      <c r="H107" s="38">
        <f t="shared" si="7"/>
        <v>268200</v>
      </c>
      <c r="I107" s="72">
        <f t="shared" si="1"/>
        <v>268200</v>
      </c>
      <c r="J107" s="183"/>
    </row>
    <row r="108" spans="1:10" s="33" customFormat="1" ht="24.75" hidden="1" x14ac:dyDescent="0.25">
      <c r="A108" s="30" t="s">
        <v>187</v>
      </c>
      <c r="B108" s="31" t="s">
        <v>148</v>
      </c>
      <c r="C108" s="73" t="s">
        <v>188</v>
      </c>
      <c r="D108" s="88">
        <f>D109+D110+D111+D112+D113</f>
        <v>0</v>
      </c>
      <c r="E108" s="74">
        <f>E109+E110+E111+E112+E113</f>
        <v>0</v>
      </c>
      <c r="F108" s="74">
        <v>0</v>
      </c>
      <c r="G108" s="74">
        <v>0</v>
      </c>
      <c r="H108" s="74">
        <f t="shared" si="7"/>
        <v>0</v>
      </c>
      <c r="I108" s="72">
        <f t="shared" si="1"/>
        <v>0</v>
      </c>
      <c r="J108" s="183"/>
    </row>
    <row r="109" spans="1:10" s="33" customFormat="1" ht="15.75" hidden="1" x14ac:dyDescent="0.25">
      <c r="A109" s="89" t="s">
        <v>189</v>
      </c>
      <c r="B109" s="31"/>
      <c r="C109" s="73"/>
      <c r="D109" s="74">
        <f>1100-1100</f>
        <v>0</v>
      </c>
      <c r="E109" s="74">
        <v>0</v>
      </c>
      <c r="F109" s="74">
        <v>0</v>
      </c>
      <c r="G109" s="74">
        <v>0</v>
      </c>
      <c r="H109" s="74">
        <f t="shared" si="7"/>
        <v>0</v>
      </c>
      <c r="I109" s="72">
        <f t="shared" si="1"/>
        <v>0</v>
      </c>
      <c r="J109" s="183"/>
    </row>
    <row r="110" spans="1:10" s="33" customFormat="1" ht="15.75" hidden="1" x14ac:dyDescent="0.25">
      <c r="A110" s="30" t="s">
        <v>190</v>
      </c>
      <c r="B110" s="31"/>
      <c r="C110" s="73"/>
      <c r="D110" s="74"/>
      <c r="E110" s="74"/>
      <c r="F110" s="74">
        <v>0</v>
      </c>
      <c r="G110" s="74">
        <v>0</v>
      </c>
      <c r="H110" s="74">
        <f t="shared" si="7"/>
        <v>0</v>
      </c>
      <c r="I110" s="72">
        <f t="shared" si="1"/>
        <v>0</v>
      </c>
      <c r="J110" s="183"/>
    </row>
    <row r="111" spans="1:10" s="33" customFormat="1" ht="15.75" hidden="1" x14ac:dyDescent="0.25">
      <c r="A111" s="30" t="s">
        <v>191</v>
      </c>
      <c r="B111" s="31"/>
      <c r="C111" s="73"/>
      <c r="D111" s="74"/>
      <c r="E111" s="74"/>
      <c r="F111" s="74">
        <v>0</v>
      </c>
      <c r="G111" s="74">
        <v>0</v>
      </c>
      <c r="H111" s="74">
        <f t="shared" si="7"/>
        <v>0</v>
      </c>
      <c r="I111" s="72">
        <f t="shared" si="1"/>
        <v>0</v>
      </c>
      <c r="J111" s="183"/>
    </row>
    <row r="112" spans="1:10" s="33" customFormat="1" ht="15.75" hidden="1" x14ac:dyDescent="0.25">
      <c r="A112" s="30" t="s">
        <v>192</v>
      </c>
      <c r="B112" s="31"/>
      <c r="C112" s="73"/>
      <c r="D112" s="74"/>
      <c r="E112" s="74"/>
      <c r="F112" s="74">
        <v>0</v>
      </c>
      <c r="G112" s="74">
        <v>0</v>
      </c>
      <c r="H112" s="74">
        <f t="shared" si="7"/>
        <v>0</v>
      </c>
      <c r="I112" s="72">
        <f t="shared" si="1"/>
        <v>0</v>
      </c>
      <c r="J112" s="183"/>
    </row>
    <row r="113" spans="1:10" s="33" customFormat="1" ht="24.75" hidden="1" x14ac:dyDescent="0.25">
      <c r="A113" s="30" t="s">
        <v>193</v>
      </c>
      <c r="B113" s="75"/>
      <c r="C113" s="73"/>
      <c r="D113" s="74"/>
      <c r="E113" s="74"/>
      <c r="F113" s="74">
        <v>0</v>
      </c>
      <c r="G113" s="74">
        <v>0</v>
      </c>
      <c r="H113" s="74">
        <f t="shared" si="7"/>
        <v>0</v>
      </c>
      <c r="I113" s="72">
        <f t="shared" si="1"/>
        <v>0</v>
      </c>
      <c r="J113" s="183"/>
    </row>
    <row r="114" spans="1:10" s="69" customFormat="1" ht="25.5" hidden="1" customHeight="1" x14ac:dyDescent="0.25">
      <c r="A114" s="71" t="s">
        <v>185</v>
      </c>
      <c r="B114" s="67"/>
      <c r="C114" s="37"/>
      <c r="D114" s="38">
        <f>D108</f>
        <v>0</v>
      </c>
      <c r="E114" s="38">
        <f>E108</f>
        <v>0</v>
      </c>
      <c r="F114" s="38">
        <v>0</v>
      </c>
      <c r="G114" s="38">
        <v>0</v>
      </c>
      <c r="H114" s="38">
        <f t="shared" si="7"/>
        <v>0</v>
      </c>
      <c r="I114" s="72">
        <f t="shared" si="1"/>
        <v>0</v>
      </c>
      <c r="J114" s="183"/>
    </row>
    <row r="115" spans="1:10" s="69" customFormat="1" ht="39" hidden="1" customHeight="1" x14ac:dyDescent="0.25">
      <c r="A115" s="105" t="s">
        <v>250</v>
      </c>
      <c r="B115" s="67"/>
      <c r="C115" s="104" t="s">
        <v>188</v>
      </c>
      <c r="D115" s="81">
        <v>0</v>
      </c>
      <c r="E115" s="81">
        <v>0</v>
      </c>
      <c r="F115" s="81">
        <v>0</v>
      </c>
      <c r="G115" s="81">
        <v>0</v>
      </c>
      <c r="H115" s="81">
        <f t="shared" si="7"/>
        <v>0</v>
      </c>
      <c r="I115" s="72">
        <f t="shared" si="1"/>
        <v>0</v>
      </c>
      <c r="J115" s="183"/>
    </row>
    <row r="116" spans="1:10" s="69" customFormat="1" ht="28.5" hidden="1" customHeight="1" x14ac:dyDescent="0.25">
      <c r="A116" s="105" t="s">
        <v>204</v>
      </c>
      <c r="B116" s="67"/>
      <c r="C116" s="104" t="s">
        <v>188</v>
      </c>
      <c r="D116" s="81">
        <v>0</v>
      </c>
      <c r="E116" s="81">
        <v>0</v>
      </c>
      <c r="F116" s="81">
        <v>0</v>
      </c>
      <c r="G116" s="81">
        <v>0</v>
      </c>
      <c r="H116" s="81">
        <f t="shared" si="7"/>
        <v>0</v>
      </c>
      <c r="I116" s="72">
        <f t="shared" si="1"/>
        <v>0</v>
      </c>
      <c r="J116" s="183"/>
    </row>
    <row r="117" spans="1:10" s="69" customFormat="1" ht="28.5" hidden="1" customHeight="1" x14ac:dyDescent="0.25">
      <c r="A117" s="105" t="s">
        <v>271</v>
      </c>
      <c r="B117" s="91"/>
      <c r="C117" s="104" t="s">
        <v>188</v>
      </c>
      <c r="D117" s="81">
        <v>0</v>
      </c>
      <c r="E117" s="81">
        <v>0</v>
      </c>
      <c r="F117" s="81">
        <v>0</v>
      </c>
      <c r="G117" s="81">
        <v>0</v>
      </c>
      <c r="H117" s="81">
        <f>E117</f>
        <v>0</v>
      </c>
      <c r="I117" s="72">
        <f t="shared" si="1"/>
        <v>0</v>
      </c>
      <c r="J117" s="183"/>
    </row>
    <row r="118" spans="1:10" s="69" customFormat="1" ht="21" hidden="1" customHeight="1" x14ac:dyDescent="0.25">
      <c r="A118" s="106" t="s">
        <v>185</v>
      </c>
      <c r="B118" s="162"/>
      <c r="C118" s="163"/>
      <c r="D118" s="38">
        <f>D115+D117</f>
        <v>0</v>
      </c>
      <c r="E118" s="38">
        <f>E115+E117</f>
        <v>0</v>
      </c>
      <c r="F118" s="38">
        <f>F115+F116</f>
        <v>0</v>
      </c>
      <c r="G118" s="38">
        <f>G115+G116</f>
        <v>0</v>
      </c>
      <c r="H118" s="38">
        <f t="shared" si="7"/>
        <v>0</v>
      </c>
      <c r="I118" s="72">
        <f t="shared" si="1"/>
        <v>0</v>
      </c>
      <c r="J118" s="183"/>
    </row>
    <row r="119" spans="1:10" s="69" customFormat="1" ht="72.75" hidden="1" customHeight="1" x14ac:dyDescent="0.25">
      <c r="A119" s="165" t="s">
        <v>304</v>
      </c>
      <c r="B119" s="99" t="s">
        <v>148</v>
      </c>
      <c r="C119" s="166" t="s">
        <v>305</v>
      </c>
      <c r="D119" s="161"/>
      <c r="E119" s="38"/>
      <c r="F119" s="38"/>
      <c r="G119" s="38"/>
      <c r="H119" s="38"/>
      <c r="I119" s="72"/>
      <c r="J119" s="183"/>
    </row>
    <row r="120" spans="1:10" s="69" customFormat="1" ht="21" hidden="1" customHeight="1" x14ac:dyDescent="0.25">
      <c r="A120" s="167" t="s">
        <v>185</v>
      </c>
      <c r="B120" s="95"/>
      <c r="C120" s="164"/>
      <c r="D120" s="38"/>
      <c r="E120" s="38"/>
      <c r="F120" s="38"/>
      <c r="G120" s="38"/>
      <c r="H120" s="38"/>
      <c r="I120" s="72"/>
      <c r="J120" s="183"/>
    </row>
    <row r="121" spans="1:10" s="69" customFormat="1" ht="21" hidden="1" customHeight="1" x14ac:dyDescent="0.25">
      <c r="A121" s="106"/>
      <c r="B121" s="95"/>
      <c r="C121" s="150"/>
      <c r="D121" s="38"/>
      <c r="E121" s="38"/>
      <c r="F121" s="38"/>
      <c r="G121" s="38"/>
      <c r="H121" s="38"/>
      <c r="I121" s="72">
        <f t="shared" si="1"/>
        <v>0</v>
      </c>
      <c r="J121" s="183"/>
    </row>
    <row r="122" spans="1:10" s="33" customFormat="1" ht="36" x14ac:dyDescent="0.2">
      <c r="A122" s="168" t="s">
        <v>194</v>
      </c>
      <c r="B122" s="173" t="s">
        <v>148</v>
      </c>
      <c r="C122" s="170" t="s">
        <v>392</v>
      </c>
      <c r="D122" s="211">
        <v>63999</v>
      </c>
      <c r="E122" s="74">
        <f>15999.75+15999.75</f>
        <v>31999.5</v>
      </c>
      <c r="F122" s="74">
        <v>0</v>
      </c>
      <c r="G122" s="74">
        <v>0</v>
      </c>
      <c r="H122" s="74">
        <f t="shared" si="7"/>
        <v>31999.5</v>
      </c>
      <c r="I122" s="70">
        <f t="shared" si="1"/>
        <v>31999.5</v>
      </c>
      <c r="J122" s="183"/>
    </row>
    <row r="123" spans="1:10" s="69" customFormat="1" ht="17.25" customHeight="1" x14ac:dyDescent="0.25">
      <c r="A123" s="169" t="s">
        <v>185</v>
      </c>
      <c r="B123" s="95"/>
      <c r="C123" s="171"/>
      <c r="D123" s="210">
        <f>D122</f>
        <v>63999</v>
      </c>
      <c r="E123" s="38">
        <f>E122</f>
        <v>31999.5</v>
      </c>
      <c r="F123" s="38">
        <v>0</v>
      </c>
      <c r="G123" s="38">
        <v>0</v>
      </c>
      <c r="H123" s="38">
        <f t="shared" si="7"/>
        <v>31999.5</v>
      </c>
      <c r="I123" s="72">
        <f t="shared" si="1"/>
        <v>31999.5</v>
      </c>
      <c r="J123" s="183"/>
    </row>
    <row r="124" spans="1:10" s="33" customFormat="1" ht="37.5" hidden="1" customHeight="1" x14ac:dyDescent="0.2">
      <c r="A124" s="168" t="s">
        <v>341</v>
      </c>
      <c r="B124" s="173" t="s">
        <v>148</v>
      </c>
      <c r="C124" s="170" t="s">
        <v>291</v>
      </c>
      <c r="D124" s="211"/>
      <c r="E124" s="74">
        <v>0</v>
      </c>
      <c r="F124" s="74">
        <v>0</v>
      </c>
      <c r="G124" s="74">
        <v>0</v>
      </c>
      <c r="H124" s="74">
        <f t="shared" si="7"/>
        <v>0</v>
      </c>
      <c r="I124" s="70">
        <f t="shared" si="1"/>
        <v>0</v>
      </c>
      <c r="J124" s="183"/>
    </row>
    <row r="125" spans="1:10" s="69" customFormat="1" ht="18.75" hidden="1" customHeight="1" x14ac:dyDescent="0.25">
      <c r="A125" s="71" t="s">
        <v>185</v>
      </c>
      <c r="B125" s="172"/>
      <c r="C125" s="37"/>
      <c r="D125" s="38">
        <f>D124</f>
        <v>0</v>
      </c>
      <c r="E125" s="38">
        <f>E124</f>
        <v>0</v>
      </c>
      <c r="F125" s="38">
        <v>0</v>
      </c>
      <c r="G125" s="38">
        <v>0</v>
      </c>
      <c r="H125" s="38">
        <f>E125</f>
        <v>0</v>
      </c>
      <c r="I125" s="72">
        <f t="shared" si="1"/>
        <v>0</v>
      </c>
      <c r="J125" s="183"/>
    </row>
    <row r="126" spans="1:10" s="69" customFormat="1" ht="48" hidden="1" customHeight="1" x14ac:dyDescent="0.25">
      <c r="A126" s="30" t="s">
        <v>195</v>
      </c>
      <c r="B126" s="31" t="s">
        <v>148</v>
      </c>
      <c r="C126" s="73" t="s">
        <v>196</v>
      </c>
      <c r="D126" s="74"/>
      <c r="E126" s="74"/>
      <c r="F126" s="74">
        <v>0</v>
      </c>
      <c r="G126" s="74">
        <v>0</v>
      </c>
      <c r="H126" s="38">
        <f t="shared" ref="H126:H133" si="8">E126</f>
        <v>0</v>
      </c>
      <c r="I126" s="72">
        <f t="shared" si="1"/>
        <v>0</v>
      </c>
      <c r="J126" s="183"/>
    </row>
    <row r="127" spans="1:10" s="69" customFormat="1" ht="18.75" hidden="1" customHeight="1" x14ac:dyDescent="0.25">
      <c r="A127" s="90" t="s">
        <v>185</v>
      </c>
      <c r="B127" s="91"/>
      <c r="C127" s="92"/>
      <c r="D127" s="93">
        <f>D126</f>
        <v>0</v>
      </c>
      <c r="E127" s="93">
        <f>E126</f>
        <v>0</v>
      </c>
      <c r="F127" s="93">
        <v>0</v>
      </c>
      <c r="G127" s="93">
        <v>0</v>
      </c>
      <c r="H127" s="38">
        <f t="shared" si="8"/>
        <v>0</v>
      </c>
      <c r="I127" s="72">
        <f t="shared" ref="I127:I133" si="9">D127-E127</f>
        <v>0</v>
      </c>
      <c r="J127" s="183"/>
    </row>
    <row r="128" spans="1:10" s="69" customFormat="1" ht="24" hidden="1" customHeight="1" x14ac:dyDescent="0.25">
      <c r="A128" s="102" t="s">
        <v>203</v>
      </c>
      <c r="B128" s="95"/>
      <c r="C128" s="103" t="s">
        <v>188</v>
      </c>
      <c r="D128" s="100"/>
      <c r="E128" s="100"/>
      <c r="F128" s="100">
        <v>0</v>
      </c>
      <c r="G128" s="100">
        <v>0</v>
      </c>
      <c r="H128" s="38">
        <f t="shared" si="8"/>
        <v>0</v>
      </c>
      <c r="I128" s="72">
        <f t="shared" si="9"/>
        <v>0</v>
      </c>
      <c r="J128" s="183"/>
    </row>
    <row r="129" spans="1:12" s="69" customFormat="1" ht="18.75" hidden="1" customHeight="1" x14ac:dyDescent="0.25">
      <c r="A129" s="94" t="s">
        <v>185</v>
      </c>
      <c r="B129" s="95"/>
      <c r="C129" s="96"/>
      <c r="D129" s="97">
        <f>D128</f>
        <v>0</v>
      </c>
      <c r="E129" s="97">
        <f>E128</f>
        <v>0</v>
      </c>
      <c r="F129" s="97">
        <f>F128</f>
        <v>0</v>
      </c>
      <c r="G129" s="97">
        <f>G128</f>
        <v>0</v>
      </c>
      <c r="H129" s="38">
        <f t="shared" si="8"/>
        <v>0</v>
      </c>
      <c r="I129" s="72">
        <f t="shared" si="9"/>
        <v>0</v>
      </c>
      <c r="J129" s="183"/>
    </row>
    <row r="130" spans="1:12" s="69" customFormat="1" ht="88.5" hidden="1" customHeight="1" x14ac:dyDescent="0.25">
      <c r="A130" s="98" t="s">
        <v>200</v>
      </c>
      <c r="B130" s="99" t="s">
        <v>148</v>
      </c>
      <c r="C130" s="101" t="s">
        <v>201</v>
      </c>
      <c r="D130" s="100"/>
      <c r="E130" s="100"/>
      <c r="F130" s="100">
        <v>0</v>
      </c>
      <c r="G130" s="100">
        <v>0</v>
      </c>
      <c r="H130" s="38">
        <f t="shared" si="8"/>
        <v>0</v>
      </c>
      <c r="I130" s="72">
        <f t="shared" si="9"/>
        <v>0</v>
      </c>
      <c r="J130" s="183"/>
    </row>
    <row r="131" spans="1:12" s="69" customFormat="1" ht="18.75" hidden="1" customHeight="1" x14ac:dyDescent="0.25">
      <c r="A131" s="94" t="s">
        <v>185</v>
      </c>
      <c r="B131" s="95"/>
      <c r="C131" s="96"/>
      <c r="D131" s="97"/>
      <c r="E131" s="97">
        <f>E130</f>
        <v>0</v>
      </c>
      <c r="F131" s="97">
        <f>F130</f>
        <v>0</v>
      </c>
      <c r="G131" s="97">
        <f>G130</f>
        <v>0</v>
      </c>
      <c r="H131" s="38">
        <f t="shared" si="8"/>
        <v>0</v>
      </c>
      <c r="I131" s="72">
        <f t="shared" si="9"/>
        <v>0</v>
      </c>
      <c r="J131" s="183"/>
    </row>
    <row r="132" spans="1:12" s="69" customFormat="1" ht="65.25" customHeight="1" x14ac:dyDescent="0.25">
      <c r="A132" s="194" t="s">
        <v>347</v>
      </c>
      <c r="B132" s="95" t="s">
        <v>148</v>
      </c>
      <c r="C132" s="170" t="s">
        <v>393</v>
      </c>
      <c r="D132" s="100">
        <f>935658.1+202024.2</f>
        <v>1137682.3</v>
      </c>
      <c r="E132" s="100">
        <f>23370.27+37056.8+122500+10068.59</f>
        <v>192995.66</v>
      </c>
      <c r="F132" s="100">
        <v>0</v>
      </c>
      <c r="G132" s="100">
        <v>0</v>
      </c>
      <c r="H132" s="38">
        <f t="shared" si="8"/>
        <v>192995.66</v>
      </c>
      <c r="I132" s="72">
        <f t="shared" si="9"/>
        <v>944686.64</v>
      </c>
      <c r="J132" s="183"/>
    </row>
    <row r="133" spans="1:12" s="20" customFormat="1" ht="22.5" customHeight="1" x14ac:dyDescent="0.25">
      <c r="A133" s="71" t="s">
        <v>185</v>
      </c>
      <c r="B133" s="193"/>
      <c r="C133" s="195"/>
      <c r="D133" s="197">
        <f>D132</f>
        <v>1137682.3</v>
      </c>
      <c r="E133" s="197">
        <f>E132</f>
        <v>192995.66</v>
      </c>
      <c r="F133" s="197">
        <f>F132</f>
        <v>0</v>
      </c>
      <c r="G133" s="197">
        <f>G132</f>
        <v>0</v>
      </c>
      <c r="H133" s="38">
        <f t="shared" si="8"/>
        <v>192995.66</v>
      </c>
      <c r="I133" s="72">
        <f t="shared" si="9"/>
        <v>944686.64</v>
      </c>
      <c r="J133" s="183"/>
    </row>
    <row r="134" spans="1:12" s="20" customFormat="1" ht="12.75" customHeight="1" x14ac:dyDescent="0.25">
      <c r="A134" s="192"/>
      <c r="B134" s="21"/>
      <c r="C134" s="196"/>
      <c r="D134" s="21"/>
      <c r="E134" s="21"/>
      <c r="F134" s="21"/>
      <c r="G134" s="21"/>
      <c r="H134" s="22"/>
      <c r="I134" s="21"/>
    </row>
    <row r="135" spans="1:12" ht="36" customHeight="1" x14ac:dyDescent="0.2">
      <c r="A135" s="297" t="s">
        <v>292</v>
      </c>
      <c r="B135" s="297"/>
      <c r="C135" s="297"/>
      <c r="D135" s="297"/>
      <c r="E135" s="297"/>
      <c r="F135" s="297"/>
      <c r="G135" s="44"/>
      <c r="H135" s="3" t="s">
        <v>197</v>
      </c>
      <c r="I135" s="44"/>
      <c r="J135" s="44"/>
      <c r="K135" s="44"/>
      <c r="L135" s="44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35:F135"/>
    <mergeCell ref="A13:A14"/>
    <mergeCell ref="B13:B14"/>
    <mergeCell ref="C13:C14"/>
    <mergeCell ref="D13:D14"/>
    <mergeCell ref="E13:H13"/>
  </mergeCells>
  <phoneticPr fontId="21" type="noConversion"/>
  <pageMargins left="0.43307086614173229" right="0.39370078740157483" top="7.874015748031496E-2" bottom="0" header="0.51181102362204722" footer="0.19685039370078741"/>
  <pageSetup paperSize="9" scale="53" firstPageNumber="0" orientation="landscape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I24" sqref="I24"/>
    </sheetView>
  </sheetViews>
  <sheetFormatPr defaultRowHeight="12.75" x14ac:dyDescent="0.2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Service</vt:lpstr>
      <vt:lpstr>3. Источники финансирования (1)</vt:lpstr>
      <vt:lpstr>2. Расходы бюджета (1)</vt:lpstr>
      <vt:lpstr>1. Доходы бюджета (1)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User</cp:lastModifiedBy>
  <cp:lastPrinted>2018-07-25T07:32:39Z</cp:lastPrinted>
  <dcterms:created xsi:type="dcterms:W3CDTF">2018-08-23T08:15:03Z</dcterms:created>
  <dcterms:modified xsi:type="dcterms:W3CDTF">2018-08-23T08:15:23Z</dcterms:modified>
</cp:coreProperties>
</file>