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935" activeTab="2"/>
  </bookViews>
  <sheets>
    <sheet name="Приложение 1" sheetId="1" r:id="rId1"/>
    <sheet name="Приложение 2" sheetId="2" r:id="rId2"/>
    <sheet name="Приложение 3" sheetId="3" r:id="rId3"/>
    <sheet name="Ист15" sheetId="4" state="hidden" r:id="rId4"/>
    <sheet name="Приложение 4" sheetId="5" r:id="rId5"/>
    <sheet name="Приложение 5" sheetId="6" r:id="rId6"/>
    <sheet name="Приложение 6" sheetId="7" r:id="rId7"/>
  </sheets>
  <externalReferences>
    <externalReference r:id="rId10"/>
  </externalReferences>
  <definedNames>
    <definedName name="_xlnm.Print_Titles" localSheetId="0">'Приложение 1'!$6:$7</definedName>
    <definedName name="_xlnm.Print_Titles" localSheetId="1">'Приложение 2'!$6:$7</definedName>
    <definedName name="_xlnm.Print_Titles" localSheetId="2">'Приложение 3'!$8:$8</definedName>
    <definedName name="_xlnm.Print_Titles" localSheetId="4">'Приложение 4'!$9:$9</definedName>
  </definedNames>
  <calcPr fullCalcOnLoad="1"/>
</workbook>
</file>

<file path=xl/sharedStrings.xml><?xml version="1.0" encoding="utf-8"?>
<sst xmlns="http://schemas.openxmlformats.org/spreadsheetml/2006/main" count="1287" uniqueCount="366">
  <si>
    <t>1 01 02010 01 0000 110</t>
  </si>
  <si>
    <t>НАЛОГОВЫЕ И НЕНАЛОГОВЫЕ ДОХОДЫ</t>
  </si>
  <si>
    <t>1 05 00000 00 0000 000</t>
  </si>
  <si>
    <t>1 05 03000 01 0000 110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</si>
  <si>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</si>
  <si>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</si>
  <si>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</si>
  <si>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</si>
  <si>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</si>
  <si>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</si>
  <si>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 xml:space="preserve">Налог на  имущество  физических  лиц, взимаемый по ставкам,  применяемым  к объектам налогообложения, расположенным в границах поселений
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</si>
  <si>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</si>
  <si>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</si>
  <si>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</si>
  <si>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2 02 01001 00 0000 151</t>
  </si>
  <si>
    <t>2 02 01001 10 0000 151</t>
  </si>
  <si>
    <t>2 02 01003 10 0000 151</t>
  </si>
  <si>
    <t>2 02 03015 10 0000 151</t>
  </si>
  <si>
    <t>2 02 03024 10 0000 151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</si>
  <si>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</si>
  <si>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</si>
  <si>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</si>
  <si>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</si>
  <si>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</si>
  <si>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</si>
  <si>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</si>
  <si>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</si>
  <si>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</si>
  <si>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</si>
  <si>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</si>
  <si>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</si>
  <si>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</si>
  <si>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</si>
  <si>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</si>
  <si>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(тыс.руб.)</t>
  </si>
  <si>
    <t>100</t>
  </si>
  <si>
    <t>120</t>
  </si>
  <si>
    <t>200</t>
  </si>
  <si>
    <t>240</t>
  </si>
  <si>
    <t>Иные бюджетные ассигнования</t>
  </si>
  <si>
    <t>800</t>
  </si>
  <si>
    <t>851</t>
  </si>
  <si>
    <t>852</t>
  </si>
  <si>
    <t>06</t>
  </si>
  <si>
    <t>Резервные средства</t>
  </si>
  <si>
    <t>870</t>
  </si>
  <si>
    <t>600</t>
  </si>
  <si>
    <t>611</t>
  </si>
  <si>
    <t>Уплата налога на имущество организаций и земельного налога</t>
  </si>
  <si>
    <t>Культура, кинематография</t>
  </si>
  <si>
    <t>ВСЕГО РАСХОДОВ</t>
  </si>
  <si>
    <t>Условно утвержденные расходы</t>
  </si>
  <si>
    <t>99</t>
  </si>
  <si>
    <t>999</t>
  </si>
  <si>
    <t xml:space="preserve"> - субвенция на предоставление мер социальной поддержки по оплате жилья и коммунальных услуг отдельным категориям граждан, работающим и проживающим в сельской местности и поселках городского типа на территории Брянской области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</si>
  <si>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</si>
  <si>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</si>
  <si>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</si>
  <si>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</si>
  <si>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</si>
  <si>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</si>
  <si>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</si>
  <si>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</si>
  <si>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</si>
  <si>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</si>
  <si>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</si>
  <si>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</si>
  <si>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</si>
  <si>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</si>
  <si>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</si>
  <si>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</si>
  <si>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</si>
  <si>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</si>
  <si>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</si>
  <si>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ГОСУДАРСТВЕННАЯ ПОШЛИНА</t>
  </si>
  <si>
    <t>08</t>
  </si>
  <si>
    <t>Культура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</si>
  <si>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</si>
  <si>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</si>
  <si>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</si>
  <si>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</si>
  <si>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</si>
  <si>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</si>
  <si>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</si>
  <si>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</si>
  <si>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</si>
  <si>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</si>
  <si>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</si>
  <si>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Благоустройство</t>
  </si>
  <si>
    <t>Уличное освещение</t>
  </si>
  <si>
    <t>Резервный фонд местных администраций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</si>
  <si>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</si>
  <si>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</si>
  <si>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</si>
  <si>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</si>
  <si>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</si>
  <si>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</si>
  <si>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</si>
  <si>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Утверждено на 2015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</si>
  <si>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</si>
  <si>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</si>
  <si>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</si>
  <si>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</si>
  <si>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Сумма на 2016 год</t>
  </si>
  <si>
    <t>Утверждено на 2016 год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</si>
  <si>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</si>
  <si>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</si>
  <si>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</si>
  <si>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</si>
  <si>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</si>
  <si>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</si>
  <si>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</si>
  <si>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Организация и содержание мест захоронения (кладбищ)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</si>
  <si>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</si>
  <si>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70 0 1014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</si>
  <si>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</si>
  <si>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</si>
  <si>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Расходы на выплаты персоналу государственных (муниципальных) органов </t>
  </si>
  <si>
    <t>Учреждения клубного типа</t>
  </si>
  <si>
    <t>2 02 04014 10 0000 151</t>
  </si>
  <si>
    <t>Гл</t>
  </si>
  <si>
    <t>ГП</t>
  </si>
  <si>
    <t>ППГП</t>
  </si>
  <si>
    <t xml:space="preserve">НР </t>
  </si>
  <si>
    <t>1010</t>
  </si>
  <si>
    <t>1012</t>
  </si>
  <si>
    <t>1014</t>
  </si>
  <si>
    <t>2746</t>
  </si>
  <si>
    <t>1421</t>
  </si>
  <si>
    <t>1055</t>
  </si>
  <si>
    <t>7003</t>
  </si>
  <si>
    <t>7001</t>
  </si>
  <si>
    <t>1129</t>
  </si>
  <si>
    <t>5118</t>
  </si>
  <si>
    <t>(рублей)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</si>
  <si>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</si>
  <si>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</si>
  <si>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</si>
  <si>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</si>
  <si>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</si>
  <si>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</si>
  <si>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</si>
  <si>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</si>
  <si>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</si>
  <si>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</si>
  <si>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</si>
  <si>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Осуществление части полномочий по решению вопросов местного значения поселений в соответствии с заключенными соглашениями на мероприятия в области физической культуры и спорта</t>
  </si>
  <si>
    <t>Осуществление части полномочий по решешению вопросов местного значения поселений по осуществлению внешнего муниципального контроля</t>
  </si>
  <si>
    <t>Осуществление части полномочий по решению вопросов местного значения поселений в соответствии с заключенными соглашениями по формированию архивных фондов поселений</t>
  </si>
  <si>
    <t>Иные межбюджетные трансферты</t>
  </si>
  <si>
    <t>540</t>
  </si>
  <si>
    <t>Сумма на 2017 год</t>
  </si>
  <si>
    <t>Утверждено на 2017 год</t>
  </si>
  <si>
    <t>70 0 1012</t>
  </si>
  <si>
    <t>УУР</t>
  </si>
  <si>
    <t xml:space="preserve"> 1 08 00000 00 0000 000</t>
  </si>
  <si>
    <t xml:space="preserve"> 1 08 04000 10 0000 110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</si>
  <si>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</si>
  <si>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1 08 04020 01 0000 110</t>
  </si>
  <si>
    <t>Мужиновская сельская администрация</t>
  </si>
  <si>
    <t>Социальная политика</t>
  </si>
  <si>
    <t>Пенсионное обеспечение</t>
  </si>
  <si>
    <t>300</t>
  </si>
  <si>
    <t>321</t>
  </si>
  <si>
    <t>65 0 1055</t>
  </si>
  <si>
    <t>65 0 1421</t>
  </si>
  <si>
    <t>Глава муниципального образования</t>
  </si>
  <si>
    <t>Уплата иных платежей</t>
  </si>
  <si>
    <t>853</t>
  </si>
  <si>
    <t>Уплата прочих налогов, сборов.</t>
  </si>
  <si>
    <t>доходы</t>
  </si>
  <si>
    <t>Мероприятия в области физической культуры и спорта</t>
  </si>
  <si>
    <t>Массовый спорт</t>
  </si>
  <si>
    <t>65 0 1767</t>
  </si>
  <si>
    <t>865 01 05 00 00 00 0000 000</t>
  </si>
  <si>
    <t>865 01 05 00 00 00 0000 500</t>
  </si>
  <si>
    <t>865 01 05 02 00 00 0000 500</t>
  </si>
  <si>
    <t>865 01 05 02 01 00 0000 510</t>
  </si>
  <si>
    <t>865 01 05 02 10 10 0000 510</t>
  </si>
  <si>
    <t>865 01 05 00 00 00 0000 600</t>
  </si>
  <si>
    <t>865 01 05 02 00 00 0000 600</t>
  </si>
  <si>
    <t>865 01 05 02 01 00 0000 610</t>
  </si>
  <si>
    <t>865 01 05 02 01 10 0000 610</t>
  </si>
  <si>
    <t>СД+Д</t>
  </si>
  <si>
    <t>Источники внутреннего финансирования дефицита бюджета Мужиновского сельского поселения Клетнянского района Брянской области на 2015 год</t>
  </si>
  <si>
    <t>Приложение1</t>
  </si>
  <si>
    <t>к Решению Мужиновского сельского Совета народных депутатов №4-2 от 19.12.2014г. "О бюджете Мужиновского сельского поселения Клетнянского района Брянской области на 2015 год и на плановый период 2016 и 2017 годов"</t>
  </si>
  <si>
    <t>Земельный налог с организаций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</si>
  <si>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</si>
  <si>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</si>
  <si>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поселений.</t>
  </si>
  <si>
    <t>1 06 06040 00 0000 110</t>
  </si>
  <si>
    <t>Земельный налог с физических лиц.</t>
  </si>
  <si>
    <t>1 06 06043 10 0000 110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</si>
  <si>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</si>
  <si>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</si>
  <si>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</si>
  <si>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первичного воинского учета на  территориях, где отсутствуют военные комиссариаты</t>
  </si>
  <si>
    <t>Субвенции бюджетам сельским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</si>
  <si>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</si>
  <si>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</si>
  <si>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Уточнено на 2015 год</t>
  </si>
  <si>
    <t>Приложение 4</t>
  </si>
  <si>
    <t>Изменено</t>
  </si>
  <si>
    <t>Изменение</t>
  </si>
  <si>
    <t>Жилищное хозяйство</t>
  </si>
  <si>
    <t>Полномочия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законодательством.</t>
  </si>
  <si>
    <t>Земельный налог (по обязательствам возникшим до 1 января 2006года)</t>
  </si>
  <si>
    <t>1 09 04050 10 0000 110</t>
  </si>
  <si>
    <t>Земельный налог (по обязательствам, возникшим до 1 января 2006года), мобилизуемый на территориях сельских поселений (пени по соответствующему платежу)</t>
  </si>
  <si>
    <t>1 09 04053 10 2100 110</t>
  </si>
  <si>
    <t>1 09 00000 00 0000 000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</si>
  <si>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</si>
  <si>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</si>
  <si>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</si>
  <si>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</si>
  <si>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 xml:space="preserve"> 1 13 00000 00 0000 000</t>
  </si>
  <si>
    <t>1 13 02000 00 0000 130</t>
  </si>
  <si>
    <t>1 13 02990  00 0000 130</t>
  </si>
  <si>
    <t>1 13 02995 10 0000 130</t>
  </si>
  <si>
    <t>Обеспечение деятельности учрежденийц</t>
  </si>
  <si>
    <t>Обеспечение деятельности учреждений библиотечного типа</t>
  </si>
  <si>
    <t>ЗАДОЛЖЕННОСТЬ И ПЕРЕРАСЧЕТЫ ПО ОТМЕНЕННЫМ НАЛОГАМ, СБОРАМ И ИНЫМ ОБЯЗАТЕЛЬНЫМ ПЛАТЕЖАМ</t>
  </si>
  <si>
    <t>Национальная экономика</t>
  </si>
  <si>
    <t>Дорожное хозяйство (дорожные фонды)</t>
  </si>
  <si>
    <t>09</t>
  </si>
  <si>
    <t>Распределение иных межбюджетных трансфертов бюджетам поселений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</si>
  <si>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</si>
  <si>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1 01 02030 01 0000 110</t>
  </si>
  <si>
    <t>к Решению Мужиновского сельского Совета народных депутатов №12-7 от 28.12.2015г. "О внесении изменений в решение Мужиновского сельского Совета народных депутатов "О бюджете Мужиновского сельского поселения Клетнянского района Брянской области на 2015 год и на плановый период 2016 и 2017 годов"</t>
  </si>
  <si>
    <t>Приложение 11.5</t>
  </si>
  <si>
    <t>кассовое исполнение</t>
  </si>
  <si>
    <t>Приложение №1</t>
  </si>
  <si>
    <t>182 1 00 00000 00 0000 000</t>
  </si>
  <si>
    <t>182 1 01 00000 00 0000 000</t>
  </si>
  <si>
    <t>1821 01 02000 01 0000 110</t>
  </si>
  <si>
    <t>182 1 01 02010 01 0000 110</t>
  </si>
  <si>
    <t>182 1 01 02030 01 0000 110</t>
  </si>
  <si>
    <t>182 1 05 00000 00 0000 000</t>
  </si>
  <si>
    <t>1821 05 03000 01 0000 110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</si>
  <si>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</si>
  <si>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</si>
  <si>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</si>
  <si>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</si>
  <si>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</si>
  <si>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182 1 06 06033 10 0000 110</t>
  </si>
  <si>
    <t>182 1 06 06030 00 0000110</t>
  </si>
  <si>
    <t>182 106 06040 00 0000 110</t>
  </si>
  <si>
    <t>182 1 06 06043 10 0000110</t>
  </si>
  <si>
    <t>865 1 08 04000 10 0000 110</t>
  </si>
  <si>
    <t>182 1 09 00000 00 0000 000</t>
  </si>
  <si>
    <t>1821 09 04050 10 0000 110</t>
  </si>
  <si>
    <t>1821 09 04053 10 2100 110</t>
  </si>
  <si>
    <t>865 1 13 00000 00 0000 000</t>
  </si>
  <si>
    <t>865 1 13 02000 00 0000 130</t>
  </si>
  <si>
    <t>865 1 13 02990 00 0000 130</t>
  </si>
  <si>
    <t>865 1 13 02995 10 0000 130</t>
  </si>
  <si>
    <t>865 2 00 00000 00 0000 000</t>
  </si>
  <si>
    <t>865 2 02 00000 00 0000 000</t>
  </si>
  <si>
    <t>865 2 02 01000 00 0000 151</t>
  </si>
  <si>
    <t>8652 02 03000 00 0000 151</t>
  </si>
  <si>
    <t>865 2 02 03015 00 0000 151</t>
  </si>
  <si>
    <t>865 2 02 01003 00 0000 151</t>
  </si>
  <si>
    <t>865 2 02 01003 10 0000 151</t>
  </si>
  <si>
    <t>865 2 02 0100110 0000 151</t>
  </si>
  <si>
    <t>865 2 02 0100100 0000 151</t>
  </si>
  <si>
    <t>865 2 02 03015 10 0000151</t>
  </si>
  <si>
    <t>865 2 02 03024 00 0000151</t>
  </si>
  <si>
    <t>865 2 02 0302410 0000 151</t>
  </si>
  <si>
    <t>865 2 02 04014 10 0000 151</t>
  </si>
  <si>
    <t>Приложение №2</t>
  </si>
  <si>
    <t>Кассовое исполнение</t>
  </si>
  <si>
    <t>Приложение №3</t>
  </si>
  <si>
    <t>Приложение 7</t>
  </si>
  <si>
    <t>к Решению Акуличского сельского Совета народных депутатов № 4-1 от 24.12.2014г. "О бюджете Акуличского сельского поселения Клетнянского района Брянской области  на 2015 год и на плановый период 2016 и 2017 годов"</t>
  </si>
  <si>
    <t>Изменения 2015 год</t>
  </si>
  <si>
    <t>Уточненный план</t>
  </si>
  <si>
    <t>62 0 1003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</si>
  <si>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</si>
  <si>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</si>
  <si>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62 0 1010</t>
  </si>
  <si>
    <t>Прочая закупка товаров, работ и услуг для обеспечения государственных (муниципальных) нужд</t>
  </si>
  <si>
    <t>244</t>
  </si>
  <si>
    <t>62 0 1015</t>
  </si>
  <si>
    <t>62 0 1016</t>
  </si>
  <si>
    <t>Реализация отдельных мероприятий в сфере развития администрации сельского поселения</t>
  </si>
  <si>
    <t>62 0 2210</t>
  </si>
  <si>
    <t xml:space="preserve">Прочая закупка товаров, работ и услуг для обеспечения государственных (муниципальных) нужд
</t>
  </si>
  <si>
    <t>62 0 5118</t>
  </si>
  <si>
    <t>62 0 1129</t>
  </si>
  <si>
    <t>62 0 7211</t>
  </si>
  <si>
    <t>Полномочия бюджетам поселений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</si>
  <si>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62 0 7106</t>
  </si>
  <si>
    <t>62 0 7001</t>
  </si>
  <si>
    <t>62 0 7003</t>
  </si>
  <si>
    <t>62 0 1055</t>
  </si>
  <si>
    <t>62 0 1057</t>
  </si>
  <si>
    <t>62 0 1421</t>
  </si>
  <si>
    <t>Другие вопросы в области культуры, кинематографии</t>
  </si>
  <si>
    <t>62 0 1767</t>
  </si>
  <si>
    <t>62 0 1768</t>
  </si>
  <si>
    <t>Приложение 5</t>
  </si>
  <si>
    <t>Приложение 11</t>
  </si>
  <si>
    <t>к Решению Акуличского сельского Совета народных депутатов № 4-1 от 24.12.2014г.  "О бюджете Акуличского сельского поселения Клетнянского района Брянской области  на 2015 год и на плановый период 2016 и 2017 годов"</t>
  </si>
  <si>
    <t>Приложение 6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</si>
  <si>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</si>
  <si>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</si>
  <si>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</si>
  <si>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</si>
  <si>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01 05 02 10 10 0000 510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</si>
  <si>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</si>
  <si>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</si>
  <si>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</si>
  <si>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</si>
  <si>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Единый сельскохозяйственный налог ( за налоговые периоды, истекшие до 1 января 2011 года)</t>
  </si>
  <si>
    <t>182 1 05 03020 01 0000 110</t>
  </si>
  <si>
    <t>Доходы от сдачи в аренду имущества</t>
  </si>
  <si>
    <t>865 1 11 00000 00 0000 000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</si>
  <si>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</si>
  <si>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865 1 11 0503510 0000 120</t>
  </si>
  <si>
    <t xml:space="preserve"> 1 11 00000 00 0000 000</t>
  </si>
  <si>
    <t>1 11 0503510 0000 120</t>
  </si>
  <si>
    <t>1 05 03020 01 0000 110</t>
  </si>
  <si>
    <t>70 0 00 10120</t>
  </si>
  <si>
    <t>65 0 11 10160</t>
  </si>
  <si>
    <t>65 0 12 51180</t>
  </si>
  <si>
    <t>65 0 16 10540</t>
  </si>
  <si>
    <t>65 0 16 10550</t>
  </si>
  <si>
    <t>65 0 16  10570</t>
  </si>
  <si>
    <t>к Решению Мужиновского  сельского Совета народных депутатов "Об исполнении бюджета муниципального образования "Мужиновское сельское поселение" за 2018 год"</t>
  </si>
  <si>
    <t>Доходы бюджета муниципального образования "Мужиновское сельское поселение"  за 2018 год по кодам классификации доходов бюджета</t>
  </si>
  <si>
    <t>Доходы   бюджета муниципального образования "Мужиновское сельское поселение"  за 2018 год по кодам  видов доходов, подвидов доходов, классификация операций сектора государственного управления, относящихся к доходам бюджета.</t>
  </si>
  <si>
    <t>Расходы  бюджета муниципального образования "Мужиновское сельское поселение"  за 2018 год  по ведомственной структуре</t>
  </si>
  <si>
    <t>Расходы бюджета муниципального образования "Мужиновское сельское поселение"  за 2018 год по разделам и подразделам классификации расходов бюджетов</t>
  </si>
  <si>
    <t>Источники внутреннего финансирования дефицита бюджета муниципального образования "Мужиновское сельское поселение"  за 2018 год по кодам классификации источников финансирования дефицитов бюджетов</t>
  </si>
  <si>
    <t>Источники финансирования дефицита бюджета муниципального образования "Мужиновское сельское поселение"  за 2018 год по кодам групп, подгрупп, статей, видов источников финансирования дефицитов бюджетов классификации операций секторав государственного управления, относящихся к источникам финансировангия дефицитов бюджетов</t>
  </si>
  <si>
    <t>Налог на доходы физических 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Российской Федерации</t>
  </si>
  <si>
    <t>1 01 02020 01 0000 110</t>
  </si>
  <si>
    <t>182 1 01 02020 01 0000 110</t>
  </si>
  <si>
    <t>65 0 11  80010</t>
  </si>
  <si>
    <t>65 0 11 80040</t>
  </si>
  <si>
    <t>850</t>
  </si>
  <si>
    <t>Уплата налогов, сборов и иных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</si>
  <si>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</si>
  <si>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65 0 11 84400</t>
  </si>
  <si>
    <t>65 0 11  84200</t>
  </si>
  <si>
    <t>65 0 11  84400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</si>
  <si>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</si>
  <si>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</si>
  <si>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Закупка товаров, работ и услуг для обеспечения государственных (муниципальных) нужд</t>
  </si>
  <si>
    <t>65 0 11 80930</t>
  </si>
  <si>
    <t>65 0 11 84220</t>
  </si>
  <si>
    <t>65 0 13 81140</t>
  </si>
  <si>
    <t>65 0 14 83740</t>
  </si>
  <si>
    <t>65 0 15  83760</t>
  </si>
  <si>
    <t>65 0 15 81690</t>
  </si>
  <si>
    <t xml:space="preserve">65 0 15 81710 </t>
  </si>
  <si>
    <t>Выплата муниципальных пенсий (доплат к государственным пенсиям)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</si>
  <si>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</si>
  <si>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</si>
  <si>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65 0 17 81450</t>
  </si>
  <si>
    <t>65 0 18 84290</t>
  </si>
  <si>
    <t>Информационное обеспечение деятельности органов местного самоуправления</t>
  </si>
  <si>
    <t>Членские взносы некоммерческим организациям</t>
  </si>
  <si>
    <t>65 0 11 80070</t>
  </si>
  <si>
    <t>65 0 11 81410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</si>
</sst>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_ ;[Red]\-#,##0\ "/>
    <numFmt numFmtId="191" formatCode="#,##0.000_ ;[Red]\-#,##0.000\ "/>
    <numFmt numFmtId="192" formatCode="#,##0.000"/>
    <numFmt numFmtId="193" formatCode="#,##0.0_р_."/>
    <numFmt numFmtId="194" formatCode="#,##0.0"/>
    <numFmt numFmtId="195" formatCode="#,##0.0000"/>
    <numFmt numFmtId="196" formatCode="0.00000000"/>
    <numFmt numFmtId="197" formatCode="0.0000000"/>
    <numFmt numFmtId="198" formatCode="0.000000"/>
    <numFmt numFmtId="199" formatCode="0.0000"/>
    <numFmt numFmtId="200" formatCode="0.0000000000"/>
    <numFmt numFmtId="201" formatCode="0.00000000000"/>
    <numFmt numFmtId="202" formatCode="0.000000000000"/>
    <numFmt numFmtId="203" formatCode="0.000000000"/>
    <numFmt numFmtId="204" formatCode="0.00000"/>
    <numFmt numFmtId="205" formatCode="_-* #,##0.000_р_._-;\-* #,##0.000_р_._-;_-* &quot;-&quot;?_р_._-;_-@_-"/>
    <numFmt numFmtId="206" formatCode="_-* #,##0.000_р_._-;\-* #,##0.000_р_._-;_-* &quot;-&quot;?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р_."/>
    <numFmt numFmtId="212" formatCode="#,##0_р_."/>
    <numFmt numFmtId="213" formatCode="#,##0.0_ ;[Red]\-#,##0.0\ "/>
    <numFmt numFmtId="214" formatCode="_(* #,##0.000_);_(* \(#,##0.000\);_(* &quot;-&quot;??_);_(@_)"/>
    <numFmt numFmtId="215" formatCode="_(* #,##0.0000_);_(* \(#,##0.0000\);_(* &quot;-&quot;??_);_(@_)"/>
    <numFmt numFmtId="216" formatCode="[$-FC19]d\ mmmm\ yyyy\ &quot;г.&quot;"/>
    <numFmt numFmtId="217" formatCode="#&quot; &quot;???/???"/>
    <numFmt numFmtId="218" formatCode="0000"/>
    <numFmt numFmtId="219" formatCode="#,##0.000_р_."/>
    <numFmt numFmtId="220" formatCode="_(* #,##0.0_);_(* \(#,##0.0\);_(* &quot;-&quot;??_);_(@_)"/>
    <numFmt numFmtId="221" formatCode="_-* #,##0.0_р_._-;\-* #,##0.0_р_._-;_-* &quot;-&quot;??_р_._-;_-@_-"/>
    <numFmt numFmtId="222" formatCode="#,##0.000&quot;р.&quot;"/>
  </numFmts>
  <fonts count="60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88" fontId="0" fillId="0" borderId="0" xfId="0" applyNumberFormat="1" applyFont="1" applyFill="1" applyBorder="1" applyAlignment="1">
      <alignment vertical="top"/>
    </xf>
    <xf numFmtId="188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vertical="top" wrapText="1"/>
    </xf>
    <xf numFmtId="188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192" fontId="0" fillId="0" borderId="10" xfId="0" applyNumberFormat="1" applyFont="1" applyFill="1" applyBorder="1" applyAlignment="1">
      <alignment vertical="top"/>
    </xf>
    <xf numFmtId="192" fontId="1" fillId="0" borderId="10" xfId="0" applyNumberFormat="1" applyFont="1" applyFill="1" applyBorder="1" applyAlignment="1">
      <alignment vertical="top"/>
    </xf>
    <xf numFmtId="192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8" fontId="1" fillId="0" borderId="0" xfId="0" applyNumberFormat="1" applyFont="1" applyFill="1" applyBorder="1" applyAlignment="1">
      <alignment vertical="top" wrapText="1"/>
    </xf>
    <xf numFmtId="192" fontId="0" fillId="0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88" fontId="1" fillId="0" borderId="10" xfId="0" applyNumberFormat="1" applyFont="1" applyFill="1" applyBorder="1" applyAlignment="1">
      <alignment vertical="top"/>
    </xf>
    <xf numFmtId="188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188" fontId="1" fillId="0" borderId="10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88" fontId="0" fillId="0" borderId="10" xfId="0" applyNumberFormat="1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55" applyFont="1" applyFill="1" applyAlignment="1">
      <alignment vertical="top"/>
      <protection/>
    </xf>
    <xf numFmtId="0" fontId="0" fillId="0" borderId="0" xfId="55" applyFont="1" applyFill="1" applyAlignment="1">
      <alignment vertical="top" wrapText="1"/>
      <protection/>
    </xf>
    <xf numFmtId="0" fontId="3" fillId="0" borderId="0" xfId="55" applyFont="1" applyFill="1" applyAlignment="1">
      <alignment horizontal="left" vertical="top" wrapText="1"/>
      <protection/>
    </xf>
    <xf numFmtId="49" fontId="3" fillId="0" borderId="0" xfId="55" applyNumberFormat="1" applyFont="1" applyFill="1" applyAlignment="1">
      <alignment horizontal="left" vertical="top" wrapText="1"/>
      <protection/>
    </xf>
    <xf numFmtId="0" fontId="0" fillId="0" borderId="13" xfId="55" applyFont="1" applyFill="1" applyBorder="1" applyAlignment="1">
      <alignment vertical="top"/>
      <protection/>
    </xf>
    <xf numFmtId="0" fontId="0" fillId="0" borderId="13" xfId="55" applyFont="1" applyFill="1" applyBorder="1" applyAlignment="1">
      <alignment horizontal="center" vertical="top"/>
      <protection/>
    </xf>
    <xf numFmtId="0" fontId="3" fillId="0" borderId="0" xfId="55" applyFont="1" applyFill="1" applyAlignment="1">
      <alignment vertical="top"/>
      <protection/>
    </xf>
    <xf numFmtId="0" fontId="4" fillId="0" borderId="0" xfId="55" applyFont="1" applyFill="1" applyAlignment="1">
      <alignment vertical="top"/>
      <protection/>
    </xf>
    <xf numFmtId="192" fontId="1" fillId="0" borderId="10" xfId="55" applyNumberFormat="1" applyFont="1" applyFill="1" applyBorder="1" applyAlignment="1">
      <alignment vertical="top"/>
      <protection/>
    </xf>
    <xf numFmtId="0" fontId="1" fillId="0" borderId="0" xfId="55" applyFont="1" applyFill="1" applyAlignment="1">
      <alignment vertical="top"/>
      <protection/>
    </xf>
    <xf numFmtId="0" fontId="0" fillId="0" borderId="10" xfId="55" applyFont="1" applyFill="1" applyBorder="1" applyAlignment="1">
      <alignment horizontal="left" vertical="top" wrapText="1"/>
      <protection/>
    </xf>
    <xf numFmtId="192" fontId="0" fillId="0" borderId="10" xfId="55" applyNumberFormat="1" applyFont="1" applyFill="1" applyBorder="1" applyAlignment="1">
      <alignment vertical="top"/>
      <protection/>
    </xf>
    <xf numFmtId="0" fontId="0" fillId="0" borderId="10" xfId="55" applyFont="1" applyFill="1" applyBorder="1" applyAlignment="1">
      <alignment vertical="top"/>
      <protection/>
    </xf>
    <xf numFmtId="0" fontId="0" fillId="0" borderId="10" xfId="55" applyFont="1" applyFill="1" applyBorder="1" applyAlignment="1">
      <alignment vertical="top" wrapText="1"/>
      <protection/>
    </xf>
    <xf numFmtId="0" fontId="0" fillId="0" borderId="0" xfId="55" applyFont="1" applyFill="1" applyBorder="1" applyAlignment="1">
      <alignment vertical="top"/>
      <protection/>
    </xf>
    <xf numFmtId="0" fontId="1" fillId="0" borderId="10" xfId="55" applyFont="1" applyFill="1" applyBorder="1" applyAlignment="1">
      <alignment vertical="top" wrapText="1"/>
      <protection/>
    </xf>
    <xf numFmtId="0" fontId="1" fillId="0" borderId="0" xfId="55" applyFont="1" applyFill="1" applyBorder="1" applyAlignment="1">
      <alignment vertical="top"/>
      <protection/>
    </xf>
    <xf numFmtId="192" fontId="1" fillId="0" borderId="10" xfId="55" applyNumberFormat="1" applyFont="1" applyFill="1" applyBorder="1" applyAlignment="1">
      <alignment horizontal="right" vertical="top"/>
      <protection/>
    </xf>
    <xf numFmtId="0" fontId="1" fillId="0" borderId="10" xfId="55" applyFont="1" applyFill="1" applyBorder="1" applyAlignment="1">
      <alignment vertical="top"/>
      <protection/>
    </xf>
    <xf numFmtId="192" fontId="1" fillId="0" borderId="10" xfId="55" applyNumberFormat="1" applyFont="1" applyFill="1" applyBorder="1" applyAlignment="1">
      <alignment horizontal="left" vertical="top"/>
      <protection/>
    </xf>
    <xf numFmtId="0" fontId="1" fillId="0" borderId="0" xfId="55" applyFont="1" applyFill="1" applyAlignment="1">
      <alignment horizontal="left" vertical="top"/>
      <protection/>
    </xf>
    <xf numFmtId="0" fontId="0" fillId="0" borderId="0" xfId="55" applyFont="1" applyFill="1" applyBorder="1" applyAlignment="1">
      <alignment vertical="top" wrapText="1"/>
      <protection/>
    </xf>
    <xf numFmtId="2" fontId="9" fillId="0" borderId="0" xfId="55" applyNumberFormat="1" applyFont="1" applyFill="1" applyBorder="1" applyAlignment="1">
      <alignment horizontal="center" vertical="top"/>
      <protection/>
    </xf>
    <xf numFmtId="2" fontId="11" fillId="0" borderId="0" xfId="55" applyNumberFormat="1" applyFont="1" applyFill="1" applyBorder="1" applyAlignment="1">
      <alignment vertical="top"/>
      <protection/>
    </xf>
    <xf numFmtId="2" fontId="9" fillId="0" borderId="0" xfId="55" applyNumberFormat="1" applyFont="1" applyFill="1" applyAlignment="1">
      <alignment horizontal="center" vertical="top"/>
      <protection/>
    </xf>
    <xf numFmtId="49" fontId="9" fillId="0" borderId="0" xfId="55" applyNumberFormat="1" applyFont="1" applyFill="1" applyAlignment="1">
      <alignment horizontal="center" vertical="top"/>
      <protection/>
    </xf>
    <xf numFmtId="0" fontId="12" fillId="0" borderId="10" xfId="0" applyFont="1" applyFill="1" applyBorder="1" applyAlignment="1">
      <alignment vertical="top" wrapText="1"/>
    </xf>
    <xf numFmtId="0" fontId="5" fillId="0" borderId="10" xfId="55" applyFont="1" applyFill="1" applyBorder="1" applyAlignment="1">
      <alignment vertical="top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justify" vertical="top" wrapText="1"/>
    </xf>
    <xf numFmtId="0" fontId="55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vertical="top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>
      <alignment vertical="top" wrapText="1"/>
      <protection/>
    </xf>
    <xf numFmtId="0" fontId="1" fillId="0" borderId="0" xfId="57" applyFont="1" applyFill="1" applyAlignment="1">
      <alignment vertical="center"/>
      <protection/>
    </xf>
    <xf numFmtId="188" fontId="0" fillId="0" borderId="0" xfId="57" applyNumberFormat="1" applyFont="1" applyFill="1" applyAlignment="1">
      <alignment vertical="top" wrapText="1"/>
      <protection/>
    </xf>
    <xf numFmtId="0" fontId="5" fillId="0" borderId="0" xfId="57" applyFont="1" applyFill="1" applyAlignment="1">
      <alignment vertical="top" wrapText="1"/>
      <protection/>
    </xf>
    <xf numFmtId="0" fontId="6" fillId="0" borderId="0" xfId="57" applyFont="1" applyFill="1" applyAlignment="1">
      <alignment vertical="top" wrapText="1"/>
      <protection/>
    </xf>
    <xf numFmtId="0" fontId="0" fillId="0" borderId="0" xfId="57" applyFont="1" applyFill="1" applyAlignment="1">
      <alignment horizontal="center" vertical="top"/>
      <protection/>
    </xf>
    <xf numFmtId="192" fontId="1" fillId="0" borderId="10" xfId="55" applyNumberFormat="1" applyFont="1" applyFill="1" applyBorder="1" applyAlignment="1">
      <alignment horizontal="right" vertical="top" wrapText="1"/>
      <protection/>
    </xf>
    <xf numFmtId="0" fontId="3" fillId="0" borderId="0" xfId="55" applyFont="1" applyFill="1" applyAlignment="1">
      <alignment vertical="top"/>
      <protection/>
    </xf>
    <xf numFmtId="0" fontId="4" fillId="0" borderId="10" xfId="55" applyFont="1" applyFill="1" applyBorder="1" applyAlignment="1">
      <alignment horizontal="left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188" fontId="9" fillId="0" borderId="0" xfId="55" applyNumberFormat="1" applyFont="1" applyFill="1" applyBorder="1" applyAlignment="1">
      <alignment horizontal="center" vertical="top"/>
      <protection/>
    </xf>
    <xf numFmtId="192" fontId="9" fillId="0" borderId="0" xfId="55" applyNumberFormat="1" applyFont="1" applyFill="1" applyBorder="1" applyAlignment="1">
      <alignment horizontal="center" vertical="top"/>
      <protection/>
    </xf>
    <xf numFmtId="49" fontId="12" fillId="0" borderId="10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top"/>
    </xf>
    <xf numFmtId="49" fontId="56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9" fontId="3" fillId="0" borderId="10" xfId="55" applyNumberFormat="1" applyFont="1" applyFill="1" applyBorder="1" applyAlignment="1">
      <alignment horizontal="center" vertical="top"/>
      <protection/>
    </xf>
    <xf numFmtId="49" fontId="3" fillId="0" borderId="10" xfId="55" applyNumberFormat="1" applyFont="1" applyFill="1" applyBorder="1" applyAlignment="1">
      <alignment horizontal="center" vertical="top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49" fontId="1" fillId="0" borderId="10" xfId="55" applyNumberFormat="1" applyFont="1" applyFill="1" applyBorder="1" applyAlignment="1">
      <alignment horizontal="center" vertical="top"/>
      <protection/>
    </xf>
    <xf numFmtId="49" fontId="4" fillId="0" borderId="10" xfId="55" applyNumberFormat="1" applyFont="1" applyFill="1" applyBorder="1" applyAlignment="1">
      <alignment horizontal="center" vertical="top"/>
      <protection/>
    </xf>
    <xf numFmtId="49" fontId="1" fillId="0" borderId="10" xfId="0" applyNumberFormat="1" applyFont="1" applyFill="1" applyBorder="1" applyAlignment="1">
      <alignment horizontal="center" vertical="top"/>
    </xf>
    <xf numFmtId="49" fontId="0" fillId="0" borderId="10" xfId="55" applyNumberFormat="1" applyFont="1" applyFill="1" applyBorder="1" applyAlignment="1">
      <alignment horizontal="center" vertical="top"/>
      <protection/>
    </xf>
    <xf numFmtId="49" fontId="0" fillId="0" borderId="10" xfId="0" applyNumberFormat="1" applyFont="1" applyFill="1" applyBorder="1" applyAlignment="1">
      <alignment horizontal="center" vertical="top"/>
    </xf>
    <xf numFmtId="49" fontId="57" fillId="0" borderId="10" xfId="44" applyNumberFormat="1" applyFont="1" applyFill="1" applyBorder="1" applyAlignment="1">
      <alignment horizontal="center" vertical="top" wrapText="1"/>
    </xf>
    <xf numFmtId="49" fontId="57" fillId="0" borderId="10" xfId="0" applyNumberFormat="1" applyFont="1" applyFill="1" applyBorder="1" applyAlignment="1">
      <alignment vertical="top" wrapText="1"/>
    </xf>
    <xf numFmtId="0" fontId="0" fillId="0" borderId="10" xfId="55" applyFont="1" applyFill="1" applyBorder="1" applyAlignment="1">
      <alignment horizontal="center" vertical="top" wrapText="1"/>
      <protection/>
    </xf>
    <xf numFmtId="49" fontId="0" fillId="32" borderId="10" xfId="55" applyNumberFormat="1" applyFont="1" applyFill="1" applyBorder="1" applyAlignment="1">
      <alignment horizontal="center" vertical="top"/>
      <protection/>
    </xf>
    <xf numFmtId="0" fontId="57" fillId="0" borderId="1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justify" vertical="top" wrapText="1"/>
    </xf>
    <xf numFmtId="49" fontId="57" fillId="32" borderId="10" xfId="44" applyNumberFormat="1" applyFont="1" applyFill="1" applyBorder="1" applyAlignment="1">
      <alignment horizontal="center" vertical="top" wrapText="1"/>
    </xf>
    <xf numFmtId="49" fontId="0" fillId="0" borderId="10" xfId="55" applyNumberFormat="1" applyFont="1" applyFill="1" applyBorder="1" applyAlignment="1">
      <alignment horizontal="center" vertical="top" wrapText="1"/>
      <protection/>
    </xf>
    <xf numFmtId="49" fontId="57" fillId="0" borderId="10" xfId="45" applyNumberFormat="1" applyFont="1" applyFill="1" applyBorder="1" applyAlignment="1">
      <alignment horizontal="center" vertical="top" wrapText="1"/>
    </xf>
    <xf numFmtId="49" fontId="3" fillId="0" borderId="10" xfId="55" applyNumberFormat="1" applyFont="1" applyFill="1" applyBorder="1" applyAlignment="1">
      <alignment horizontal="center" vertical="top" wrapText="1"/>
      <protection/>
    </xf>
    <xf numFmtId="0" fontId="58" fillId="0" borderId="10" xfId="43" applyNumberFormat="1" applyFont="1" applyFill="1" applyBorder="1" applyAlignment="1">
      <alignment horizontal="justify" vertical="top" wrapText="1"/>
    </xf>
    <xf numFmtId="49" fontId="1" fillId="0" borderId="10" xfId="55" applyNumberFormat="1" applyFont="1" applyFill="1" applyBorder="1" applyAlignment="1">
      <alignment horizontal="center" vertical="top" wrapText="1"/>
      <protection/>
    </xf>
    <xf numFmtId="49" fontId="1" fillId="0" borderId="10" xfId="55" applyNumberFormat="1" applyFont="1" applyFill="1" applyBorder="1" applyAlignment="1">
      <alignment horizontal="left" vertical="top"/>
      <protection/>
    </xf>
    <xf numFmtId="0" fontId="0" fillId="0" borderId="10" xfId="55" applyFont="1" applyFill="1" applyBorder="1" applyAlignment="1">
      <alignment horizontal="center" vertical="top"/>
      <protection/>
    </xf>
    <xf numFmtId="0" fontId="57" fillId="0" borderId="10" xfId="0" applyFont="1" applyFill="1" applyBorder="1" applyAlignment="1">
      <alignment horizontal="center" vertical="top" wrapText="1"/>
    </xf>
    <xf numFmtId="2" fontId="10" fillId="0" borderId="0" xfId="55" applyNumberFormat="1" applyFont="1" applyFill="1" applyBorder="1" applyAlignment="1">
      <alignment horizontal="center" vertical="top"/>
      <protection/>
    </xf>
    <xf numFmtId="2" fontId="10" fillId="0" borderId="0" xfId="55" applyNumberFormat="1" applyFont="1" applyFill="1" applyAlignment="1">
      <alignment horizontal="center" vertical="top"/>
      <protection/>
    </xf>
    <xf numFmtId="49" fontId="10" fillId="0" borderId="0" xfId="55" applyNumberFormat="1" applyFont="1" applyFill="1" applyAlignment="1">
      <alignment horizontal="center" vertical="top"/>
      <protection/>
    </xf>
    <xf numFmtId="192" fontId="9" fillId="0" borderId="0" xfId="55" applyNumberFormat="1" applyFont="1" applyFill="1" applyAlignment="1">
      <alignment horizontal="center" vertical="top"/>
      <protection/>
    </xf>
    <xf numFmtId="188" fontId="9" fillId="0" borderId="0" xfId="55" applyNumberFormat="1" applyFont="1" applyFill="1" applyAlignment="1">
      <alignment horizontal="center" vertical="top"/>
      <protection/>
    </xf>
    <xf numFmtId="0" fontId="0" fillId="0" borderId="0" xfId="57" applyFont="1" applyFill="1" applyAlignment="1">
      <alignment horizontal="center"/>
      <protection/>
    </xf>
    <xf numFmtId="0" fontId="0" fillId="0" borderId="0" xfId="57" applyFont="1" applyFill="1" applyAlignment="1">
      <alignment horizontal="right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49" fontId="0" fillId="0" borderId="10" xfId="57" applyNumberFormat="1" applyFont="1" applyFill="1" applyBorder="1" applyAlignment="1">
      <alignment horizontal="center" vertical="top" wrapText="1"/>
      <protection/>
    </xf>
    <xf numFmtId="192" fontId="0" fillId="0" borderId="10" xfId="57" applyNumberFormat="1" applyFont="1" applyFill="1" applyBorder="1" applyAlignment="1">
      <alignment horizontal="center" vertical="top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192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55" applyFont="1" applyFill="1" applyBorder="1" applyAlignment="1">
      <alignment horizontal="left" vertical="top"/>
      <protection/>
    </xf>
    <xf numFmtId="0" fontId="3" fillId="0" borderId="0" xfId="0" applyFont="1" applyFill="1" applyAlignment="1">
      <alignment vertical="top"/>
    </xf>
    <xf numFmtId="0" fontId="3" fillId="0" borderId="10" xfId="55" applyFont="1" applyFill="1" applyBorder="1" applyAlignment="1">
      <alignment vertical="top"/>
      <protection/>
    </xf>
    <xf numFmtId="0" fontId="3" fillId="0" borderId="10" xfId="55" applyFont="1" applyFill="1" applyBorder="1" applyAlignment="1">
      <alignment vertical="top" wrapText="1"/>
      <protection/>
    </xf>
    <xf numFmtId="188" fontId="0" fillId="0" borderId="10" xfId="55" applyNumberFormat="1" applyFont="1" applyFill="1" applyBorder="1" applyAlignment="1">
      <alignment vertical="top"/>
      <protection/>
    </xf>
    <xf numFmtId="188" fontId="1" fillId="0" borderId="10" xfId="55" applyNumberFormat="1" applyFont="1" applyFill="1" applyBorder="1" applyAlignment="1">
      <alignment vertical="top"/>
      <protection/>
    </xf>
    <xf numFmtId="192" fontId="0" fillId="0" borderId="0" xfId="55" applyNumberFormat="1" applyFont="1" applyFill="1" applyAlignment="1">
      <alignment vertical="top"/>
      <protection/>
    </xf>
    <xf numFmtId="0" fontId="0" fillId="0" borderId="10" xfId="57" applyFont="1" applyFill="1" applyBorder="1" applyAlignment="1">
      <alignment horizontal="center" vertical="top"/>
      <protection/>
    </xf>
    <xf numFmtId="192" fontId="0" fillId="0" borderId="0" xfId="57" applyNumberFormat="1" applyFont="1" applyFill="1">
      <alignment/>
      <protection/>
    </xf>
    <xf numFmtId="192" fontId="1" fillId="0" borderId="0" xfId="57" applyNumberFormat="1" applyFont="1" applyFill="1" applyAlignment="1">
      <alignment vertical="center"/>
      <protection/>
    </xf>
    <xf numFmtId="0" fontId="12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59" fillId="0" borderId="10" xfId="0" applyFont="1" applyFill="1" applyBorder="1" applyAlignment="1">
      <alignment horizontal="left" vertical="top" wrapText="1"/>
    </xf>
    <xf numFmtId="49" fontId="58" fillId="0" borderId="10" xfId="44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wrapText="1"/>
    </xf>
    <xf numFmtId="0" fontId="0" fillId="32" borderId="14" xfId="55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0" fillId="0" borderId="0" xfId="58" applyFont="1" applyFill="1" applyAlignment="1">
      <alignment horizontal="center" vertical="top" wrapText="1"/>
      <protection/>
    </xf>
    <xf numFmtId="49" fontId="3" fillId="0" borderId="0" xfId="55" applyNumberFormat="1" applyFont="1" applyFill="1" applyAlignment="1">
      <alignment horizontal="left" vertical="top" wrapText="1"/>
      <protection/>
    </xf>
    <xf numFmtId="49" fontId="3" fillId="32" borderId="0" xfId="55" applyNumberFormat="1" applyFont="1" applyFill="1" applyAlignment="1">
      <alignment horizontal="left" vertical="top" wrapText="1"/>
      <protection/>
    </xf>
    <xf numFmtId="0" fontId="0" fillId="0" borderId="0" xfId="58" applyFont="1" applyAlignment="1">
      <alignment horizontal="center" vertical="top"/>
      <protection/>
    </xf>
    <xf numFmtId="0" fontId="0" fillId="32" borderId="13" xfId="55" applyFont="1" applyFill="1" applyBorder="1" applyAlignment="1">
      <alignment horizontal="center" vertical="top"/>
      <protection/>
    </xf>
    <xf numFmtId="0" fontId="3" fillId="0" borderId="10" xfId="58" applyFont="1" applyFill="1" applyBorder="1" applyAlignment="1">
      <alignment horizontal="center" vertical="top" wrapText="1"/>
      <protection/>
    </xf>
    <xf numFmtId="0" fontId="3" fillId="32" borderId="10" xfId="55" applyFont="1" applyFill="1" applyBorder="1" applyAlignment="1">
      <alignment horizontal="center" vertical="top" wrapText="1"/>
      <protection/>
    </xf>
    <xf numFmtId="0" fontId="1" fillId="0" borderId="10" xfId="58" applyFont="1" applyFill="1" applyBorder="1" applyAlignment="1">
      <alignment horizontal="center" vertical="top" wrapText="1"/>
      <protection/>
    </xf>
    <xf numFmtId="192" fontId="1" fillId="32" borderId="10" xfId="55" applyNumberFormat="1" applyFont="1" applyFill="1" applyBorder="1" applyAlignment="1">
      <alignment horizontal="right" vertical="top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49" fontId="1" fillId="0" borderId="10" xfId="58" applyNumberFormat="1" applyFont="1" applyFill="1" applyBorder="1" applyAlignment="1">
      <alignment horizontal="center" vertical="top"/>
      <protection/>
    </xf>
    <xf numFmtId="192" fontId="0" fillId="32" borderId="10" xfId="55" applyNumberFormat="1" applyFont="1" applyFill="1" applyBorder="1" applyAlignment="1">
      <alignment horizontal="right" vertical="top" wrapText="1"/>
      <protection/>
    </xf>
    <xf numFmtId="0" fontId="0" fillId="0" borderId="10" xfId="58" applyFont="1" applyFill="1" applyBorder="1" applyAlignment="1">
      <alignment horizontal="justify" vertical="top" wrapText="1"/>
      <protection/>
    </xf>
    <xf numFmtId="0" fontId="0" fillId="0" borderId="10" xfId="58" applyFont="1" applyFill="1" applyBorder="1" applyAlignment="1">
      <alignment horizontal="center" vertical="top" wrapText="1"/>
      <protection/>
    </xf>
    <xf numFmtId="49" fontId="0" fillId="0" borderId="10" xfId="58" applyNumberFormat="1" applyFont="1" applyFill="1" applyBorder="1" applyAlignment="1">
      <alignment horizontal="center" vertical="top"/>
      <protection/>
    </xf>
    <xf numFmtId="49" fontId="57" fillId="0" borderId="10" xfId="58" applyNumberFormat="1" applyFont="1" applyFill="1" applyBorder="1" applyAlignment="1">
      <alignment vertical="top" wrapText="1"/>
      <protection/>
    </xf>
    <xf numFmtId="0" fontId="12" fillId="0" borderId="10" xfId="58" applyFont="1" applyFill="1" applyBorder="1" applyAlignment="1">
      <alignment vertical="top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55" fillId="0" borderId="10" xfId="58" applyFont="1" applyFill="1" applyBorder="1" applyAlignment="1">
      <alignment horizontal="left" vertical="top" wrapText="1"/>
      <protection/>
    </xf>
    <xf numFmtId="0" fontId="57" fillId="0" borderId="10" xfId="58" applyFont="1" applyFill="1" applyBorder="1" applyAlignment="1">
      <alignment horizontal="justify" vertical="top" wrapText="1"/>
      <protection/>
    </xf>
    <xf numFmtId="0" fontId="58" fillId="0" borderId="10" xfId="58" applyFont="1" applyFill="1" applyBorder="1" applyAlignment="1">
      <alignment horizontal="justify" vertical="top" wrapText="1"/>
      <protection/>
    </xf>
    <xf numFmtId="49" fontId="57" fillId="32" borderId="10" xfId="45" applyNumberFormat="1" applyFont="1" applyFill="1" applyBorder="1" applyAlignment="1">
      <alignment horizontal="center" vertical="top" wrapText="1"/>
    </xf>
    <xf numFmtId="0" fontId="0" fillId="0" borderId="14" xfId="58" applyFont="1" applyFill="1" applyBorder="1" applyAlignment="1">
      <alignment horizontal="left" vertical="top" wrapText="1"/>
      <protection/>
    </xf>
    <xf numFmtId="192" fontId="0" fillId="0" borderId="0" xfId="55" applyNumberFormat="1" applyFont="1" applyFill="1" applyBorder="1" applyAlignment="1">
      <alignment vertical="top"/>
      <protection/>
    </xf>
    <xf numFmtId="188" fontId="0" fillId="0" borderId="0" xfId="55" applyNumberFormat="1" applyFont="1" applyFill="1" applyBorder="1" applyAlignment="1">
      <alignment vertical="top"/>
      <protection/>
    </xf>
    <xf numFmtId="49" fontId="3" fillId="0" borderId="10" xfId="55" applyNumberFormat="1" applyFont="1" applyFill="1" applyBorder="1" applyAlignment="1">
      <alignment horizontal="center" vertical="top" wrapText="1"/>
      <protection/>
    </xf>
    <xf numFmtId="0" fontId="55" fillId="32" borderId="10" xfId="58" applyFont="1" applyFill="1" applyBorder="1" applyAlignment="1">
      <alignment horizontal="left" vertical="top" wrapText="1"/>
      <protection/>
    </xf>
    <xf numFmtId="0" fontId="58" fillId="0" borderId="10" xfId="46" applyNumberFormat="1" applyFont="1" applyFill="1" applyBorder="1" applyAlignment="1">
      <alignment horizontal="justify" vertical="top" wrapText="1"/>
    </xf>
    <xf numFmtId="0" fontId="5" fillId="0" borderId="11" xfId="55" applyFont="1" applyFill="1" applyBorder="1" applyAlignment="1">
      <alignment vertical="top"/>
      <protection/>
    </xf>
    <xf numFmtId="188" fontId="1" fillId="0" borderId="10" xfId="58" applyNumberFormat="1" applyFont="1" applyFill="1" applyBorder="1" applyAlignment="1">
      <alignment vertical="top"/>
      <protection/>
    </xf>
    <xf numFmtId="0" fontId="1" fillId="0" borderId="0" xfId="58" applyFont="1" applyFill="1" applyAlignment="1">
      <alignment vertical="top"/>
      <protection/>
    </xf>
    <xf numFmtId="188" fontId="0" fillId="0" borderId="10" xfId="58" applyNumberFormat="1" applyFont="1" applyFill="1" applyBorder="1" applyAlignment="1">
      <alignment vertical="top"/>
      <protection/>
    </xf>
    <xf numFmtId="0" fontId="1" fillId="0" borderId="0" xfId="58" applyFont="1" applyFill="1" applyBorder="1" applyAlignment="1">
      <alignment vertical="top"/>
      <protection/>
    </xf>
    <xf numFmtId="0" fontId="0" fillId="0" borderId="0" xfId="58" applyFont="1" applyFill="1" applyBorder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/>
      <protection/>
    </xf>
    <xf numFmtId="192" fontId="0" fillId="32" borderId="10" xfId="55" applyNumberFormat="1" applyFont="1" applyFill="1" applyBorder="1" applyAlignment="1">
      <alignment vertical="top"/>
      <protection/>
    </xf>
    <xf numFmtId="49" fontId="0" fillId="32" borderId="10" xfId="58" applyNumberFormat="1" applyFont="1" applyFill="1" applyBorder="1" applyAlignment="1">
      <alignment horizontal="center" vertical="top"/>
      <protection/>
    </xf>
    <xf numFmtId="0" fontId="57" fillId="0" borderId="10" xfId="58" applyFont="1" applyFill="1" applyBorder="1" applyAlignment="1">
      <alignment horizontal="left" vertical="top" wrapText="1"/>
      <protection/>
    </xf>
    <xf numFmtId="0" fontId="58" fillId="0" borderId="14" xfId="58" applyFont="1" applyFill="1" applyBorder="1" applyAlignment="1">
      <alignment horizontal="left" vertical="top" wrapText="1"/>
      <protection/>
    </xf>
    <xf numFmtId="0" fontId="57" fillId="0" borderId="14" xfId="58" applyFont="1" applyFill="1" applyBorder="1" applyAlignment="1">
      <alignment horizontal="left" vertical="top" wrapText="1"/>
      <protection/>
    </xf>
    <xf numFmtId="0" fontId="1" fillId="0" borderId="10" xfId="58" applyFont="1" applyFill="1" applyBorder="1" applyAlignment="1">
      <alignment horizontal="left" vertical="top" wrapText="1"/>
      <protection/>
    </xf>
    <xf numFmtId="49" fontId="12" fillId="0" borderId="11" xfId="58" applyNumberFormat="1" applyFont="1" applyFill="1" applyBorder="1" applyAlignment="1">
      <alignment horizontal="center" vertical="top"/>
      <protection/>
    </xf>
    <xf numFmtId="49" fontId="56" fillId="0" borderId="10" xfId="58" applyNumberFormat="1" applyFont="1" applyFill="1" applyBorder="1" applyAlignment="1">
      <alignment horizontal="center" vertical="top" wrapText="1"/>
      <protection/>
    </xf>
    <xf numFmtId="0" fontId="57" fillId="0" borderId="10" xfId="58" applyFont="1" applyFill="1" applyBorder="1" applyAlignment="1">
      <alignment horizontal="center" vertical="top" wrapText="1"/>
      <protection/>
    </xf>
    <xf numFmtId="0" fontId="0" fillId="0" borderId="10" xfId="58" applyFont="1" applyBorder="1" applyAlignment="1">
      <alignment horizontal="center" vertical="top"/>
      <protection/>
    </xf>
    <xf numFmtId="2" fontId="11" fillId="32" borderId="0" xfId="55" applyNumberFormat="1" applyFont="1" applyFill="1" applyBorder="1" applyAlignment="1">
      <alignment vertical="top"/>
      <protection/>
    </xf>
    <xf numFmtId="188" fontId="9" fillId="32" borderId="0" xfId="55" applyNumberFormat="1" applyFont="1" applyFill="1" applyAlignment="1">
      <alignment horizontal="center" vertical="top"/>
      <protection/>
    </xf>
    <xf numFmtId="192" fontId="9" fillId="32" borderId="0" xfId="55" applyNumberFormat="1" applyFont="1" applyFill="1" applyBorder="1" applyAlignment="1">
      <alignment horizontal="center" vertical="top"/>
      <protection/>
    </xf>
    <xf numFmtId="0" fontId="0" fillId="32" borderId="0" xfId="55" applyFont="1" applyFill="1" applyAlignment="1">
      <alignment vertical="top"/>
      <protection/>
    </xf>
    <xf numFmtId="192" fontId="9" fillId="32" borderId="0" xfId="55" applyNumberFormat="1" applyFont="1" applyFill="1" applyAlignment="1">
      <alignment horizontal="center" vertical="top"/>
      <protection/>
    </xf>
    <xf numFmtId="2" fontId="9" fillId="32" borderId="0" xfId="55" applyNumberFormat="1" applyFont="1" applyFill="1" applyAlignment="1">
      <alignment horizontal="center" vertical="top"/>
      <protection/>
    </xf>
    <xf numFmtId="188" fontId="0" fillId="32" borderId="0" xfId="55" applyNumberFormat="1" applyFont="1" applyFill="1" applyAlignment="1">
      <alignment vertical="top"/>
      <protection/>
    </xf>
    <xf numFmtId="0" fontId="3" fillId="0" borderId="0" xfId="58" applyNumberFormat="1" applyFont="1" applyFill="1" applyAlignment="1">
      <alignment vertical="top" wrapText="1"/>
      <protection/>
    </xf>
    <xf numFmtId="49" fontId="3" fillId="0" borderId="0" xfId="58" applyNumberFormat="1" applyFont="1" applyAlignment="1">
      <alignment vertical="top" wrapText="1"/>
      <protection/>
    </xf>
    <xf numFmtId="49" fontId="12" fillId="0" borderId="12" xfId="0" applyNumberFormat="1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vertical="top" wrapText="1"/>
    </xf>
    <xf numFmtId="49" fontId="16" fillId="0" borderId="16" xfId="0" applyNumberFormat="1" applyFont="1" applyFill="1" applyBorder="1" applyAlignment="1">
      <alignment horizontal="center" shrinkToFit="1"/>
    </xf>
    <xf numFmtId="49" fontId="12" fillId="0" borderId="12" xfId="0" applyNumberFormat="1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left" vertical="top" shrinkToFit="1"/>
    </xf>
    <xf numFmtId="0" fontId="12" fillId="0" borderId="10" xfId="55" applyFont="1" applyFill="1" applyBorder="1" applyAlignment="1">
      <alignment horizontal="left" vertical="top" wrapText="1"/>
      <protection/>
    </xf>
    <xf numFmtId="4" fontId="1" fillId="0" borderId="10" xfId="55" applyNumberFormat="1" applyFont="1" applyFill="1" applyBorder="1" applyAlignment="1">
      <alignment horizontal="right" vertical="top" wrapText="1"/>
      <protection/>
    </xf>
    <xf numFmtId="4" fontId="1" fillId="0" borderId="10" xfId="55" applyNumberFormat="1" applyFont="1" applyFill="1" applyBorder="1" applyAlignment="1">
      <alignment vertical="top"/>
      <protection/>
    </xf>
    <xf numFmtId="4" fontId="0" fillId="0" borderId="10" xfId="55" applyNumberFormat="1" applyFont="1" applyFill="1" applyBorder="1" applyAlignment="1">
      <alignment vertical="top"/>
      <protection/>
    </xf>
    <xf numFmtId="4" fontId="4" fillId="0" borderId="10" xfId="55" applyNumberFormat="1" applyFont="1" applyFill="1" applyBorder="1" applyAlignment="1">
      <alignment vertical="top"/>
      <protection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1" fillId="0" borderId="10" xfId="55" applyNumberFormat="1" applyFont="1" applyFill="1" applyBorder="1" applyAlignment="1">
      <alignment horizontal="right" vertical="top"/>
      <protection/>
    </xf>
    <xf numFmtId="4" fontId="1" fillId="0" borderId="10" xfId="55" applyNumberFormat="1" applyFont="1" applyFill="1" applyBorder="1" applyAlignment="1">
      <alignment horizontal="left" vertical="top"/>
      <protection/>
    </xf>
    <xf numFmtId="0" fontId="56" fillId="0" borderId="10" xfId="0" applyFont="1" applyFill="1" applyBorder="1" applyAlignment="1">
      <alignment vertical="top" wrapText="1"/>
    </xf>
    <xf numFmtId="0" fontId="12" fillId="0" borderId="10" xfId="56" applyFont="1" applyFill="1" applyBorder="1" applyAlignment="1">
      <alignment vertical="top" wrapText="1"/>
      <protection/>
    </xf>
    <xf numFmtId="0" fontId="12" fillId="0" borderId="10" xfId="58" applyFont="1" applyFill="1" applyBorder="1" applyAlignment="1">
      <alignment horizontal="center" vertical="top"/>
      <protection/>
    </xf>
    <xf numFmtId="49" fontId="12" fillId="0" borderId="10" xfId="56" applyNumberFormat="1" applyFont="1" applyFill="1" applyBorder="1" applyAlignment="1">
      <alignment horizontal="center" vertical="top"/>
      <protection/>
    </xf>
    <xf numFmtId="49" fontId="12" fillId="0" borderId="10" xfId="56" applyNumberFormat="1" applyFont="1" applyFill="1" applyBorder="1" applyAlignment="1">
      <alignment horizontal="center" vertical="top" wrapText="1"/>
      <protection/>
    </xf>
    <xf numFmtId="49" fontId="55" fillId="0" borderId="10" xfId="45" applyNumberFormat="1" applyFont="1" applyFill="1" applyBorder="1" applyAlignment="1">
      <alignment horizontal="center" vertical="top" wrapText="1"/>
    </xf>
    <xf numFmtId="0" fontId="55" fillId="0" borderId="10" xfId="58" applyFont="1" applyFill="1" applyBorder="1" applyAlignment="1">
      <alignment horizontal="justify" vertical="top" wrapText="1"/>
      <protection/>
    </xf>
    <xf numFmtId="0" fontId="56" fillId="0" borderId="10" xfId="58" applyFont="1" applyFill="1" applyBorder="1" applyAlignment="1">
      <alignment horizontal="left" vertical="top" wrapText="1"/>
      <protection/>
    </xf>
    <xf numFmtId="0" fontId="12" fillId="0" borderId="10" xfId="55" applyFont="1" applyFill="1" applyBorder="1" applyAlignment="1">
      <alignment vertical="top" wrapText="1"/>
      <protection/>
    </xf>
    <xf numFmtId="4" fontId="1" fillId="0" borderId="10" xfId="58" applyNumberFormat="1" applyFont="1" applyFill="1" applyBorder="1" applyAlignment="1">
      <alignment vertical="top"/>
      <protection/>
    </xf>
    <xf numFmtId="4" fontId="0" fillId="0" borderId="10" xfId="58" applyNumberFormat="1" applyFont="1" applyFill="1" applyBorder="1" applyAlignment="1">
      <alignment vertical="top"/>
      <protection/>
    </xf>
    <xf numFmtId="4" fontId="0" fillId="0" borderId="10" xfId="57" applyNumberFormat="1" applyFont="1" applyFill="1" applyBorder="1" applyAlignment="1">
      <alignment horizontal="center" vertical="top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5" applyFont="1" applyFill="1" applyBorder="1" applyAlignment="1">
      <alignment horizontal="left" vertical="top" wrapText="1"/>
      <protection/>
    </xf>
    <xf numFmtId="49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0" fillId="0" borderId="10" xfId="58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3" fillId="0" borderId="0" xfId="55" applyFont="1" applyFill="1" applyAlignment="1">
      <alignment horizontal="left" vertical="top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0" fillId="32" borderId="11" xfId="55" applyFont="1" applyFill="1" applyBorder="1" applyAlignment="1">
      <alignment horizontal="left" vertical="top" wrapText="1"/>
      <protection/>
    </xf>
    <xf numFmtId="0" fontId="0" fillId="32" borderId="14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/>
      <protection/>
    </xf>
    <xf numFmtId="0" fontId="1" fillId="0" borderId="10" xfId="55" applyFont="1" applyFill="1" applyBorder="1" applyAlignment="1">
      <alignment horizontal="left" vertical="top"/>
      <protection/>
    </xf>
    <xf numFmtId="0" fontId="13" fillId="0" borderId="11" xfId="0" applyFont="1" applyFill="1" applyBorder="1" applyAlignment="1">
      <alignment vertical="top"/>
    </xf>
    <xf numFmtId="0" fontId="13" fillId="0" borderId="14" xfId="0" applyFont="1" applyFill="1" applyBorder="1" applyAlignment="1">
      <alignment vertical="top"/>
    </xf>
    <xf numFmtId="0" fontId="3" fillId="0" borderId="0" xfId="0" applyNumberFormat="1" applyFont="1" applyAlignment="1">
      <alignment horizontal="left" vertical="top" wrapText="1"/>
    </xf>
    <xf numFmtId="0" fontId="0" fillId="0" borderId="0" xfId="57" applyFont="1" applyFill="1" applyAlignment="1">
      <alignment horizontal="left" vertical="top"/>
      <protection/>
    </xf>
    <xf numFmtId="0" fontId="0" fillId="0" borderId="10" xfId="57" applyFont="1" applyFill="1" applyBorder="1" applyAlignment="1">
      <alignment vertical="top" wrapText="1"/>
      <protection/>
    </xf>
    <xf numFmtId="0" fontId="1" fillId="0" borderId="10" xfId="57" applyFont="1" applyFill="1" applyBorder="1" applyAlignment="1">
      <alignment vertical="center" wrapText="1"/>
      <protection/>
    </xf>
    <xf numFmtId="0" fontId="1" fillId="0" borderId="0" xfId="57" applyFont="1" applyFill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top" wrapText="1"/>
      <protection/>
    </xf>
    <xf numFmtId="49" fontId="0" fillId="0" borderId="0" xfId="57" applyNumberFormat="1" applyFont="1" applyAlignment="1">
      <alignment horizontal="center" vertical="top" wrapText="1"/>
      <protection/>
    </xf>
    <xf numFmtId="0" fontId="3" fillId="0" borderId="0" xfId="55" applyFont="1" applyFill="1" applyAlignment="1">
      <alignment horizontal="right" vertical="top" wrapText="1"/>
      <protection/>
    </xf>
    <xf numFmtId="0" fontId="3" fillId="0" borderId="0" xfId="58" applyNumberFormat="1" applyFont="1" applyFill="1" applyAlignment="1">
      <alignment horizontal="right" vertical="top" wrapText="1"/>
      <protection/>
    </xf>
    <xf numFmtId="0" fontId="3" fillId="0" borderId="0" xfId="58" applyNumberFormat="1" applyFont="1" applyFill="1" applyAlignment="1">
      <alignment horizontal="left" vertical="top" wrapText="1"/>
      <protection/>
    </xf>
    <xf numFmtId="49" fontId="3" fillId="0" borderId="0" xfId="58" applyNumberFormat="1" applyFont="1" applyAlignment="1">
      <alignment horizontal="left" vertical="top" wrapText="1"/>
      <protection/>
    </xf>
    <xf numFmtId="0" fontId="3" fillId="0" borderId="11" xfId="55" applyFont="1" applyFill="1" applyBorder="1" applyAlignment="1">
      <alignment horizontal="center" vertical="top" wrapText="1"/>
      <protection/>
    </xf>
    <xf numFmtId="0" fontId="3" fillId="0" borderId="14" xfId="55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left" vertical="top" wrapText="1"/>
      <protection/>
    </xf>
    <xf numFmtId="0" fontId="1" fillId="0" borderId="14" xfId="55" applyFont="1" applyFill="1" applyBorder="1" applyAlignment="1">
      <alignment horizontal="left" vertical="top" wrapText="1"/>
      <protection/>
    </xf>
    <xf numFmtId="0" fontId="1" fillId="0" borderId="11" xfId="58" applyFont="1" applyFill="1" applyBorder="1" applyAlignment="1">
      <alignment horizontal="left" vertical="top" wrapText="1"/>
      <protection/>
    </xf>
    <xf numFmtId="0" fontId="1" fillId="0" borderId="14" xfId="58" applyFont="1" applyFill="1" applyBorder="1" applyAlignment="1">
      <alignment horizontal="left" vertical="top" wrapText="1"/>
      <protection/>
    </xf>
    <xf numFmtId="0" fontId="0" fillId="0" borderId="11" xfId="55" applyFont="1" applyFill="1" applyBorder="1" applyAlignment="1">
      <alignment horizontal="left" vertical="top" wrapText="1"/>
      <protection/>
    </xf>
    <xf numFmtId="0" fontId="0" fillId="0" borderId="14" xfId="55" applyFont="1" applyFill="1" applyBorder="1" applyAlignment="1">
      <alignment horizontal="left" vertical="top" wrapText="1"/>
      <protection/>
    </xf>
    <xf numFmtId="0" fontId="0" fillId="0" borderId="11" xfId="58" applyFont="1" applyFill="1" applyBorder="1" applyAlignment="1">
      <alignment horizontal="left" vertical="top" wrapText="1"/>
      <protection/>
    </xf>
    <xf numFmtId="0" fontId="0" fillId="0" borderId="14" xfId="58" applyFont="1" applyFill="1" applyBorder="1" applyAlignment="1">
      <alignment horizontal="left" vertical="top" wrapText="1"/>
      <protection/>
    </xf>
    <xf numFmtId="0" fontId="12" fillId="0" borderId="11" xfId="58" applyFont="1" applyFill="1" applyBorder="1" applyAlignment="1">
      <alignment horizontal="left" vertical="top" wrapText="1"/>
      <protection/>
    </xf>
    <xf numFmtId="0" fontId="12" fillId="0" borderId="14" xfId="58" applyFont="1" applyFill="1" applyBorder="1" applyAlignment="1">
      <alignment horizontal="left" vertical="top" wrapText="1"/>
      <protection/>
    </xf>
    <xf numFmtId="0" fontId="1" fillId="0" borderId="11" xfId="55" applyFont="1" applyFill="1" applyBorder="1" applyAlignment="1">
      <alignment horizontal="left" vertical="top"/>
      <protection/>
    </xf>
    <xf numFmtId="0" fontId="1" fillId="0" borderId="14" xfId="55" applyFont="1" applyFill="1" applyBorder="1" applyAlignment="1">
      <alignment horizontal="left" vertical="top"/>
      <protection/>
    </xf>
    <xf numFmtId="0" fontId="0" fillId="0" borderId="11" xfId="55" applyFont="1" applyFill="1" applyBorder="1" applyAlignment="1">
      <alignment horizontal="left" vertical="top"/>
      <protection/>
    </xf>
    <xf numFmtId="0" fontId="0" fillId="0" borderId="14" xfId="55" applyFont="1" applyFill="1" applyBorder="1" applyAlignment="1">
      <alignment horizontal="left" vertical="top"/>
      <protection/>
    </xf>
    <xf numFmtId="0" fontId="13" fillId="0" borderId="11" xfId="58" applyFont="1" applyFill="1" applyBorder="1" applyAlignment="1">
      <alignment vertical="top"/>
      <protection/>
    </xf>
    <xf numFmtId="0" fontId="13" fillId="0" borderId="14" xfId="58" applyFont="1" applyFill="1" applyBorder="1" applyAlignment="1">
      <alignment vertical="top"/>
      <protection/>
    </xf>
    <xf numFmtId="0" fontId="0" fillId="0" borderId="0" xfId="57" applyFont="1" applyFill="1" applyAlignment="1">
      <alignment horizontal="right" vertical="top"/>
      <protection/>
    </xf>
    <xf numFmtId="0" fontId="3" fillId="0" borderId="0" xfId="58" applyNumberFormat="1" applyFont="1" applyFill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7zO878F.tmp\&#1055;&#1088;&#1080;&#1083;&#1086;&#1078;&#1077;&#1085;&#1080;&#1103;%20&#1082;%20&#1088;&#1077;&#1096;&#1077;&#1085;&#1080;&#1102;%20&#1086;&#1073;%20&#1080;&#1089;&#1087;&#1086;&#1083;&#1085;&#1077;&#1085;&#1080;&#1080;&#1080;%20&#1079;&#1072;%20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3.7109375" style="10" customWidth="1"/>
    <col min="2" max="2" width="77.140625" style="1" customWidth="1"/>
    <col min="3" max="3" width="13.7109375" style="1" hidden="1" customWidth="1"/>
    <col min="4" max="4" width="13.421875" style="8" hidden="1" customWidth="1"/>
    <col min="5" max="5" width="12.57421875" style="8" hidden="1" customWidth="1"/>
    <col min="6" max="6" width="12.00390625" style="1" hidden="1" customWidth="1"/>
    <col min="7" max="7" width="16.421875" style="1" customWidth="1"/>
    <col min="8" max="22" width="9.140625" style="1" customWidth="1"/>
    <col min="23" max="23" width="10.7109375" style="1" customWidth="1"/>
    <col min="24" max="16384" width="9.140625" style="1" customWidth="1"/>
  </cols>
  <sheetData>
    <row r="1" spans="2:3" ht="12.75">
      <c r="B1" s="147" t="s">
        <v>232</v>
      </c>
      <c r="C1" s="131" t="s">
        <v>185</v>
      </c>
    </row>
    <row r="2" spans="2:3" ht="27.75" customHeight="1">
      <c r="B2" s="238" t="s">
        <v>329</v>
      </c>
      <c r="C2" s="239"/>
    </row>
    <row r="3" spans="1:5" ht="6.75" customHeight="1">
      <c r="A3" s="23"/>
      <c r="B3" s="240"/>
      <c r="C3" s="241"/>
      <c r="D3" s="3"/>
      <c r="E3" s="1"/>
    </row>
    <row r="4" spans="1:5" ht="3.75" customHeight="1">
      <c r="A4" s="23"/>
      <c r="B4" s="242"/>
      <c r="C4" s="243"/>
      <c r="D4" s="3"/>
      <c r="E4" s="1"/>
    </row>
    <row r="5" spans="1:7" ht="33" customHeight="1">
      <c r="A5" s="244" t="s">
        <v>330</v>
      </c>
      <c r="B5" s="244"/>
      <c r="C5" s="244"/>
      <c r="D5" s="244"/>
      <c r="E5" s="244"/>
      <c r="F5" s="244"/>
      <c r="G5" s="244"/>
    </row>
    <row r="6" spans="1:7" s="10" customFormat="1" ht="27" customHeight="1">
      <c r="A6" s="38" t="s">
        <v>91</v>
      </c>
      <c r="B6" s="38" t="s">
        <v>56</v>
      </c>
      <c r="C6" s="5" t="s">
        <v>98</v>
      </c>
      <c r="D6" s="5" t="s">
        <v>103</v>
      </c>
      <c r="E6" s="5" t="s">
        <v>151</v>
      </c>
      <c r="F6" s="9" t="s">
        <v>204</v>
      </c>
      <c r="G6" s="5" t="s">
        <v>231</v>
      </c>
    </row>
    <row r="7" spans="1:7" ht="12.75">
      <c r="A7" s="9">
        <v>1</v>
      </c>
      <c r="B7" s="9">
        <v>2</v>
      </c>
      <c r="C7" s="9">
        <v>3</v>
      </c>
      <c r="D7" s="31"/>
      <c r="E7" s="31"/>
      <c r="F7" s="9">
        <v>4</v>
      </c>
      <c r="G7" s="9">
        <v>3</v>
      </c>
    </row>
    <row r="8" spans="1:7" s="2" customFormat="1" ht="12.75">
      <c r="A8" s="24" t="s">
        <v>233</v>
      </c>
      <c r="B8" s="18" t="s">
        <v>1</v>
      </c>
      <c r="C8" s="21">
        <f>C9+C14+C26+C18+C29+C35</f>
        <v>458.18799999999993</v>
      </c>
      <c r="D8" s="21">
        <f>D9+D14+D26+D18+D29+D35</f>
        <v>646.7</v>
      </c>
      <c r="E8" s="21">
        <f>E9+E14+E26+E18+E29+E35</f>
        <v>650.3</v>
      </c>
      <c r="F8" s="21">
        <f>F9+F14+F26+F18+F29+F35</f>
        <v>11.492</v>
      </c>
      <c r="G8" s="21">
        <f>G9+G14+G26+G18+G29+G35+G32</f>
        <v>1202862.18</v>
      </c>
    </row>
    <row r="9" spans="1:7" s="2" customFormat="1" ht="16.5" customHeight="1">
      <c r="A9" s="24" t="s">
        <v>234</v>
      </c>
      <c r="B9" s="15" t="s">
        <v>73</v>
      </c>
      <c r="C9" s="21">
        <f>C10</f>
        <v>25.8</v>
      </c>
      <c r="D9" s="21">
        <f>D10</f>
        <v>34.2</v>
      </c>
      <c r="E9" s="21">
        <f>E10</f>
        <v>36.7</v>
      </c>
      <c r="F9" s="21">
        <f>F10</f>
        <v>0.4</v>
      </c>
      <c r="G9" s="21">
        <f>G10</f>
        <v>24019.18</v>
      </c>
    </row>
    <row r="10" spans="1:7" ht="12.75">
      <c r="A10" s="9" t="s">
        <v>235</v>
      </c>
      <c r="B10" s="17" t="s">
        <v>95</v>
      </c>
      <c r="C10" s="20">
        <f>C11</f>
        <v>25.8</v>
      </c>
      <c r="D10" s="20">
        <f>D11</f>
        <v>34.2</v>
      </c>
      <c r="E10" s="20">
        <f>E11</f>
        <v>36.7</v>
      </c>
      <c r="F10" s="20">
        <f>F11+F13</f>
        <v>0.4</v>
      </c>
      <c r="G10" s="21">
        <f>G11+G13+G12</f>
        <v>24019.18</v>
      </c>
    </row>
    <row r="11" spans="1:7" ht="50.25" customHeight="1">
      <c r="A11" s="9" t="s">
        <v>236</v>
      </c>
      <c r="B11" s="19" t="s">
        <v>99</v>
      </c>
      <c r="C11" s="20">
        <v>25.8</v>
      </c>
      <c r="D11" s="20">
        <v>34.2</v>
      </c>
      <c r="E11" s="20">
        <v>36.7</v>
      </c>
      <c r="F11" s="30">
        <v>0.37</v>
      </c>
      <c r="G11" s="21">
        <v>23882.35</v>
      </c>
    </row>
    <row r="12" spans="1:7" ht="70.5" customHeight="1">
      <c r="A12" s="215" t="s">
        <v>338</v>
      </c>
      <c r="B12" s="214" t="s">
        <v>336</v>
      </c>
      <c r="C12" s="20"/>
      <c r="D12" s="20"/>
      <c r="E12" s="20"/>
      <c r="F12" s="30"/>
      <c r="G12" s="21">
        <v>10</v>
      </c>
    </row>
    <row r="13" spans="1:7" ht="25.5" customHeight="1">
      <c r="A13" s="9" t="s">
        <v>237</v>
      </c>
      <c r="B13" s="144" t="s">
        <v>227</v>
      </c>
      <c r="C13" s="20">
        <v>0</v>
      </c>
      <c r="D13" s="20"/>
      <c r="E13" s="20"/>
      <c r="F13" s="30">
        <v>0.03</v>
      </c>
      <c r="G13" s="21">
        <v>126.83</v>
      </c>
    </row>
    <row r="14" spans="1:7" s="2" customFormat="1" ht="18.75" customHeight="1">
      <c r="A14" s="24" t="s">
        <v>238</v>
      </c>
      <c r="B14" s="15" t="s">
        <v>96</v>
      </c>
      <c r="C14" s="21">
        <f aca="true" t="shared" si="0" ref="C14:F15">C15</f>
        <v>0.4</v>
      </c>
      <c r="D14" s="21">
        <f t="shared" si="0"/>
        <v>0.5</v>
      </c>
      <c r="E14" s="21">
        <f t="shared" si="0"/>
        <v>0.6</v>
      </c>
      <c r="F14" s="21">
        <f t="shared" si="0"/>
        <v>-0.4</v>
      </c>
      <c r="G14" s="21">
        <f>G15</f>
        <v>24501</v>
      </c>
    </row>
    <row r="15" spans="1:7" ht="15" customHeight="1">
      <c r="A15" s="9" t="s">
        <v>239</v>
      </c>
      <c r="B15" s="14" t="s">
        <v>97</v>
      </c>
      <c r="C15" s="20">
        <f t="shared" si="0"/>
        <v>0.4</v>
      </c>
      <c r="D15" s="20">
        <f t="shared" si="0"/>
        <v>0.5</v>
      </c>
      <c r="E15" s="20">
        <f t="shared" si="0"/>
        <v>0.6</v>
      </c>
      <c r="F15" s="30">
        <f>F16</f>
        <v>-0.4</v>
      </c>
      <c r="G15" s="21">
        <f>G16+G17</f>
        <v>24501</v>
      </c>
    </row>
    <row r="16" spans="1:7" ht="15" customHeight="1">
      <c r="A16" s="9" t="s">
        <v>240</v>
      </c>
      <c r="B16" s="14" t="s">
        <v>97</v>
      </c>
      <c r="C16" s="20">
        <v>0.4</v>
      </c>
      <c r="D16" s="20">
        <v>0.5</v>
      </c>
      <c r="E16" s="20">
        <v>0.6</v>
      </c>
      <c r="F16" s="30">
        <v>-0.4</v>
      </c>
      <c r="G16" s="21">
        <v>24501</v>
      </c>
    </row>
    <row r="17" spans="1:7" ht="27" customHeight="1" hidden="1">
      <c r="A17" s="208" t="s">
        <v>315</v>
      </c>
      <c r="B17" s="14" t="s">
        <v>314</v>
      </c>
      <c r="C17" s="20"/>
      <c r="D17" s="20"/>
      <c r="E17" s="20"/>
      <c r="F17" s="30"/>
      <c r="G17" s="21"/>
    </row>
    <row r="18" spans="1:7" s="35" customFormat="1" ht="15" customHeight="1">
      <c r="A18" s="32" t="s">
        <v>241</v>
      </c>
      <c r="B18" s="33" t="s">
        <v>6</v>
      </c>
      <c r="C18" s="34">
        <f>C19+C21</f>
        <v>420.9</v>
      </c>
      <c r="D18" s="34">
        <f>D19+D21</f>
        <v>612</v>
      </c>
      <c r="E18" s="34">
        <f>E19+E21</f>
        <v>613</v>
      </c>
      <c r="F18" s="34">
        <f>F19+F21</f>
        <v>11.5</v>
      </c>
      <c r="G18" s="21">
        <f>G19+G21</f>
        <v>1146624</v>
      </c>
    </row>
    <row r="19" spans="1:7" s="8" customFormat="1" ht="18.75" customHeight="1">
      <c r="A19" s="31" t="s">
        <v>242</v>
      </c>
      <c r="B19" s="37" t="s">
        <v>8</v>
      </c>
      <c r="C19" s="36">
        <f>C20</f>
        <v>53</v>
      </c>
      <c r="D19" s="36">
        <f>D20</f>
        <v>69</v>
      </c>
      <c r="E19" s="36">
        <f>E20</f>
        <v>69</v>
      </c>
      <c r="F19" s="36">
        <f>F20</f>
        <v>2.4</v>
      </c>
      <c r="G19" s="21">
        <f>G20</f>
        <v>76457.85</v>
      </c>
    </row>
    <row r="20" spans="1:7" s="8" customFormat="1" ht="27.75" customHeight="1">
      <c r="A20" s="31" t="s">
        <v>243</v>
      </c>
      <c r="B20" s="37" t="s">
        <v>10</v>
      </c>
      <c r="C20" s="36">
        <v>53</v>
      </c>
      <c r="D20" s="36">
        <v>69</v>
      </c>
      <c r="E20" s="36">
        <v>69</v>
      </c>
      <c r="F20" s="36">
        <v>2.4</v>
      </c>
      <c r="G20" s="21">
        <v>76457.85</v>
      </c>
    </row>
    <row r="21" spans="1:7" s="8" customFormat="1" ht="14.25" customHeight="1">
      <c r="A21" s="31" t="s">
        <v>244</v>
      </c>
      <c r="B21" s="37" t="s">
        <v>12</v>
      </c>
      <c r="C21" s="36">
        <f>C22+C24</f>
        <v>367.9</v>
      </c>
      <c r="D21" s="36">
        <f>D22+D24</f>
        <v>543</v>
      </c>
      <c r="E21" s="36">
        <f>E22+E24</f>
        <v>544</v>
      </c>
      <c r="F21" s="36">
        <f>F22+F24</f>
        <v>9.1</v>
      </c>
      <c r="G21" s="21">
        <f>G22+G24</f>
        <v>1070166.15</v>
      </c>
    </row>
    <row r="22" spans="1:7" s="8" customFormat="1" ht="17.25" customHeight="1">
      <c r="A22" s="148" t="s">
        <v>246</v>
      </c>
      <c r="B22" s="37" t="s">
        <v>187</v>
      </c>
      <c r="C22" s="36">
        <f>C23</f>
        <v>155.9</v>
      </c>
      <c r="D22" s="36">
        <f>D23</f>
        <v>192</v>
      </c>
      <c r="E22" s="36">
        <f>E23</f>
        <v>193</v>
      </c>
      <c r="F22" s="36">
        <f>F23</f>
        <v>3.1</v>
      </c>
      <c r="G22" s="21">
        <f>G23</f>
        <v>576973.53</v>
      </c>
    </row>
    <row r="23" spans="1:7" s="8" customFormat="1" ht="30.75" customHeight="1">
      <c r="A23" s="149" t="s">
        <v>245</v>
      </c>
      <c r="B23" s="37" t="s">
        <v>190</v>
      </c>
      <c r="C23" s="36">
        <v>155.9</v>
      </c>
      <c r="D23" s="36">
        <v>192</v>
      </c>
      <c r="E23" s="36">
        <v>193</v>
      </c>
      <c r="F23" s="36">
        <v>3.1</v>
      </c>
      <c r="G23" s="21">
        <v>576973.53</v>
      </c>
    </row>
    <row r="24" spans="1:7" s="8" customFormat="1" ht="18" customHeight="1">
      <c r="A24" s="148" t="s">
        <v>247</v>
      </c>
      <c r="B24" s="37" t="s">
        <v>192</v>
      </c>
      <c r="C24" s="36">
        <f>C25</f>
        <v>212</v>
      </c>
      <c r="D24" s="36">
        <f>D25</f>
        <v>351</v>
      </c>
      <c r="E24" s="36">
        <f>E25</f>
        <v>351</v>
      </c>
      <c r="F24" s="36">
        <v>6</v>
      </c>
      <c r="G24" s="21">
        <f>G25</f>
        <v>493192.62</v>
      </c>
    </row>
    <row r="25" spans="1:7" s="8" customFormat="1" ht="29.25" customHeight="1">
      <c r="A25" s="148" t="s">
        <v>248</v>
      </c>
      <c r="B25" s="37" t="s">
        <v>194</v>
      </c>
      <c r="C25" s="36">
        <v>212</v>
      </c>
      <c r="D25" s="36">
        <v>351</v>
      </c>
      <c r="E25" s="36">
        <v>351</v>
      </c>
      <c r="F25" s="36">
        <v>6</v>
      </c>
      <c r="G25" s="21">
        <v>493192.62</v>
      </c>
    </row>
    <row r="26" spans="1:7" s="2" customFormat="1" ht="17.25" customHeight="1" hidden="1">
      <c r="A26" s="24"/>
      <c r="B26" s="209"/>
      <c r="C26" s="22"/>
      <c r="D26" s="22"/>
      <c r="E26" s="22"/>
      <c r="F26" s="22"/>
      <c r="G26" s="21"/>
    </row>
    <row r="27" spans="1:7" ht="27" customHeight="1" hidden="1">
      <c r="A27" s="9"/>
      <c r="B27" s="39"/>
      <c r="C27" s="26"/>
      <c r="D27" s="26"/>
      <c r="E27" s="26"/>
      <c r="F27" s="30"/>
      <c r="G27" s="21"/>
    </row>
    <row r="28" spans="1:7" ht="51" customHeight="1" hidden="1">
      <c r="A28" s="211"/>
      <c r="B28" s="210"/>
      <c r="C28" s="26"/>
      <c r="D28" s="26"/>
      <c r="E28" s="26"/>
      <c r="F28" s="30"/>
      <c r="G28" s="21"/>
    </row>
    <row r="29" spans="1:7" ht="28.5" customHeight="1" hidden="1">
      <c r="A29" s="24" t="s">
        <v>250</v>
      </c>
      <c r="B29" s="141" t="s">
        <v>222</v>
      </c>
      <c r="C29" s="22">
        <f>C30</f>
        <v>0.2</v>
      </c>
      <c r="D29" s="22">
        <f aca="true" t="shared" si="1" ref="D29:G30">D30</f>
        <v>0</v>
      </c>
      <c r="E29" s="22">
        <f t="shared" si="1"/>
        <v>0</v>
      </c>
      <c r="F29" s="22">
        <f t="shared" si="1"/>
        <v>0</v>
      </c>
      <c r="G29" s="22">
        <f t="shared" si="1"/>
        <v>0</v>
      </c>
    </row>
    <row r="30" spans="1:7" ht="18.75" customHeight="1" hidden="1">
      <c r="A30" s="9" t="s">
        <v>251</v>
      </c>
      <c r="B30" s="19" t="s">
        <v>207</v>
      </c>
      <c r="C30" s="26">
        <f>C31</f>
        <v>0.2</v>
      </c>
      <c r="D30" s="26">
        <f t="shared" si="1"/>
        <v>0</v>
      </c>
      <c r="E30" s="26">
        <f t="shared" si="1"/>
        <v>0</v>
      </c>
      <c r="F30" s="26">
        <f t="shared" si="1"/>
        <v>0</v>
      </c>
      <c r="G30" s="26">
        <f t="shared" si="1"/>
        <v>0</v>
      </c>
    </row>
    <row r="31" spans="1:7" ht="39" customHeight="1" hidden="1">
      <c r="A31" s="9" t="s">
        <v>252</v>
      </c>
      <c r="B31" s="19" t="s">
        <v>209</v>
      </c>
      <c r="C31" s="26">
        <v>0.2</v>
      </c>
      <c r="D31" s="26"/>
      <c r="E31" s="26"/>
      <c r="F31" s="30">
        <v>0</v>
      </c>
      <c r="G31" s="21"/>
    </row>
    <row r="32" spans="1:7" ht="19.5" customHeight="1" hidden="1">
      <c r="A32" s="24" t="s">
        <v>317</v>
      </c>
      <c r="B32" s="209" t="s">
        <v>316</v>
      </c>
      <c r="C32" s="22">
        <f aca="true" t="shared" si="2" ref="C32:F33">C33</f>
        <v>1</v>
      </c>
      <c r="D32" s="22">
        <f t="shared" si="2"/>
        <v>5</v>
      </c>
      <c r="E32" s="22">
        <f t="shared" si="2"/>
        <v>5</v>
      </c>
      <c r="F32" s="22">
        <f t="shared" si="2"/>
        <v>0</v>
      </c>
      <c r="G32" s="21">
        <f>G34</f>
        <v>0</v>
      </c>
    </row>
    <row r="33" spans="1:7" ht="39" customHeight="1" hidden="1">
      <c r="A33" s="9" t="s">
        <v>249</v>
      </c>
      <c r="B33" s="39" t="s">
        <v>157</v>
      </c>
      <c r="C33" s="26">
        <f t="shared" si="2"/>
        <v>1</v>
      </c>
      <c r="D33" s="26">
        <f t="shared" si="2"/>
        <v>5</v>
      </c>
      <c r="E33" s="26">
        <f t="shared" si="2"/>
        <v>5</v>
      </c>
      <c r="F33" s="30">
        <f>F34</f>
        <v>0</v>
      </c>
      <c r="G33" s="21">
        <v>0</v>
      </c>
    </row>
    <row r="34" spans="1:7" ht="39" customHeight="1" hidden="1">
      <c r="A34" s="211" t="s">
        <v>319</v>
      </c>
      <c r="B34" s="210" t="s">
        <v>318</v>
      </c>
      <c r="C34" s="26">
        <v>1</v>
      </c>
      <c r="D34" s="26">
        <v>5</v>
      </c>
      <c r="E34" s="26">
        <v>5</v>
      </c>
      <c r="F34" s="30">
        <v>0</v>
      </c>
      <c r="G34" s="21"/>
    </row>
    <row r="35" spans="1:7" ht="21.75" customHeight="1">
      <c r="A35" s="24" t="s">
        <v>253</v>
      </c>
      <c r="B35" s="15" t="s">
        <v>212</v>
      </c>
      <c r="C35" s="22">
        <f>C36</f>
        <v>10.888</v>
      </c>
      <c r="D35" s="22">
        <f aca="true" t="shared" si="3" ref="D35:G37">D36</f>
        <v>0</v>
      </c>
      <c r="E35" s="22">
        <f t="shared" si="3"/>
        <v>0</v>
      </c>
      <c r="F35" s="22">
        <f t="shared" si="3"/>
        <v>-0.008</v>
      </c>
      <c r="G35" s="22">
        <f t="shared" si="3"/>
        <v>7718</v>
      </c>
    </row>
    <row r="36" spans="1:7" ht="21" customHeight="1">
      <c r="A36" s="9" t="s">
        <v>254</v>
      </c>
      <c r="B36" s="39" t="s">
        <v>213</v>
      </c>
      <c r="C36" s="26">
        <f>C37</f>
        <v>10.888</v>
      </c>
      <c r="D36" s="26">
        <f t="shared" si="3"/>
        <v>0</v>
      </c>
      <c r="E36" s="26">
        <f t="shared" si="3"/>
        <v>0</v>
      </c>
      <c r="F36" s="26">
        <f t="shared" si="3"/>
        <v>-0.008</v>
      </c>
      <c r="G36" s="26">
        <f t="shared" si="3"/>
        <v>7718</v>
      </c>
    </row>
    <row r="37" spans="1:7" ht="21.75" customHeight="1">
      <c r="A37" s="9" t="s">
        <v>255</v>
      </c>
      <c r="B37" s="19" t="s">
        <v>214</v>
      </c>
      <c r="C37" s="26">
        <f>C38</f>
        <v>10.888</v>
      </c>
      <c r="D37" s="26">
        <f t="shared" si="3"/>
        <v>0</v>
      </c>
      <c r="E37" s="26">
        <f t="shared" si="3"/>
        <v>0</v>
      </c>
      <c r="F37" s="26">
        <f t="shared" si="3"/>
        <v>-0.008</v>
      </c>
      <c r="G37" s="26">
        <f t="shared" si="3"/>
        <v>7718</v>
      </c>
    </row>
    <row r="38" spans="1:7" ht="18.75" customHeight="1">
      <c r="A38" s="9" t="s">
        <v>256</v>
      </c>
      <c r="B38" s="14" t="s">
        <v>215</v>
      </c>
      <c r="C38" s="26">
        <v>10.888</v>
      </c>
      <c r="D38" s="26"/>
      <c r="E38" s="26"/>
      <c r="F38" s="30">
        <v>-0.008</v>
      </c>
      <c r="G38" s="21">
        <v>7718</v>
      </c>
    </row>
    <row r="39" spans="1:16" s="4" customFormat="1" ht="17.25" customHeight="1">
      <c r="A39" s="150" t="s">
        <v>257</v>
      </c>
      <c r="B39" s="15" t="s">
        <v>20</v>
      </c>
      <c r="C39" s="12">
        <f>C40</f>
        <v>1968.383</v>
      </c>
      <c r="D39" s="12">
        <f>D40</f>
        <v>2286.0239999999994</v>
      </c>
      <c r="E39" s="12">
        <f>E40</f>
        <v>1746.218</v>
      </c>
      <c r="F39" s="12">
        <f>F40</f>
        <v>3.3810000000000002</v>
      </c>
      <c r="G39" s="21">
        <f>G40</f>
        <v>1821948.36</v>
      </c>
      <c r="H39" s="25"/>
      <c r="I39" s="25"/>
      <c r="J39" s="25"/>
      <c r="K39" s="25"/>
      <c r="L39" s="25"/>
      <c r="M39" s="25"/>
      <c r="N39" s="25"/>
      <c r="O39" s="25"/>
      <c r="P39" s="25"/>
    </row>
    <row r="40" spans="1:16" s="3" customFormat="1" ht="25.5" customHeight="1">
      <c r="A40" s="140" t="s">
        <v>258</v>
      </c>
      <c r="B40" s="14" t="s">
        <v>22</v>
      </c>
      <c r="C40" s="13">
        <f>C41+C46+C52</f>
        <v>1968.383</v>
      </c>
      <c r="D40" s="13">
        <f>D41+D46+D52</f>
        <v>2286.0239999999994</v>
      </c>
      <c r="E40" s="13">
        <f>E41+E46+E52</f>
        <v>1746.218</v>
      </c>
      <c r="F40" s="13">
        <f>F41+F46+F52</f>
        <v>3.3810000000000002</v>
      </c>
      <c r="G40" s="21">
        <f>G41+G46+G52</f>
        <v>1821948.36</v>
      </c>
      <c r="H40" s="7"/>
      <c r="I40" s="7"/>
      <c r="J40" s="7"/>
      <c r="K40" s="7"/>
      <c r="L40" s="7"/>
      <c r="M40" s="7"/>
      <c r="N40" s="7"/>
      <c r="O40" s="7"/>
      <c r="P40" s="7"/>
    </row>
    <row r="41" spans="1:16" s="4" customFormat="1" ht="24.75" customHeight="1">
      <c r="A41" s="151" t="s">
        <v>259</v>
      </c>
      <c r="B41" s="15" t="s">
        <v>24</v>
      </c>
      <c r="C41" s="12">
        <f>C42+C44</f>
        <v>1532.097</v>
      </c>
      <c r="D41" s="12">
        <f>D42+D44</f>
        <v>2224.9579999999996</v>
      </c>
      <c r="E41" s="12">
        <f>E42+E44</f>
        <v>1687.712</v>
      </c>
      <c r="F41" s="12">
        <f>F42+F44</f>
        <v>0</v>
      </c>
      <c r="G41" s="21">
        <f>G42+G44</f>
        <v>633300</v>
      </c>
      <c r="H41" s="25"/>
      <c r="I41" s="25"/>
      <c r="J41" s="25"/>
      <c r="K41" s="25"/>
      <c r="L41" s="25"/>
      <c r="M41" s="25"/>
      <c r="N41" s="25"/>
      <c r="O41" s="25"/>
      <c r="P41" s="25"/>
    </row>
    <row r="42" spans="1:16" s="3" customFormat="1" ht="16.5" customHeight="1">
      <c r="A42" s="28" t="s">
        <v>265</v>
      </c>
      <c r="B42" s="14" t="s">
        <v>25</v>
      </c>
      <c r="C42" s="13">
        <f>C43</f>
        <v>566.81</v>
      </c>
      <c r="D42" s="13">
        <f>D43</f>
        <v>566.81</v>
      </c>
      <c r="E42" s="13">
        <f>E43</f>
        <v>566.81</v>
      </c>
      <c r="F42" s="13">
        <f>F43</f>
        <v>0</v>
      </c>
      <c r="G42" s="21">
        <f>G43</f>
        <v>96900</v>
      </c>
      <c r="H42" s="7"/>
      <c r="I42" s="7"/>
      <c r="J42" s="7"/>
      <c r="K42" s="7"/>
      <c r="L42" s="7"/>
      <c r="M42" s="7"/>
      <c r="N42" s="7"/>
      <c r="O42" s="7"/>
      <c r="P42" s="7"/>
    </row>
    <row r="43" spans="1:13" s="3" customFormat="1" ht="19.5" customHeight="1">
      <c r="A43" s="28" t="s">
        <v>264</v>
      </c>
      <c r="B43" s="14" t="s">
        <v>195</v>
      </c>
      <c r="C43" s="13">
        <v>566.81</v>
      </c>
      <c r="D43" s="13">
        <v>566.81</v>
      </c>
      <c r="E43" s="13">
        <v>566.81</v>
      </c>
      <c r="F43" s="13">
        <v>0</v>
      </c>
      <c r="G43" s="21">
        <v>96900</v>
      </c>
      <c r="I43" s="6"/>
      <c r="K43" s="6"/>
      <c r="L43" s="6"/>
      <c r="M43" s="6"/>
    </row>
    <row r="44" spans="1:15" s="3" customFormat="1" ht="19.5" customHeight="1">
      <c r="A44" s="152" t="s">
        <v>262</v>
      </c>
      <c r="B44" s="14" t="s">
        <v>27</v>
      </c>
      <c r="C44" s="13">
        <f>C45</f>
        <v>965.287</v>
      </c>
      <c r="D44" s="13">
        <f>D45</f>
        <v>1658.148</v>
      </c>
      <c r="E44" s="13">
        <f>E45</f>
        <v>1120.902</v>
      </c>
      <c r="F44" s="13">
        <f>F45</f>
        <v>0</v>
      </c>
      <c r="G44" s="21">
        <f>G45</f>
        <v>536400</v>
      </c>
      <c r="H44" s="7"/>
      <c r="I44" s="7"/>
      <c r="J44" s="7"/>
      <c r="K44" s="7"/>
      <c r="L44" s="7"/>
      <c r="M44" s="7"/>
      <c r="N44" s="7"/>
      <c r="O44" s="7"/>
    </row>
    <row r="45" spans="1:13" s="3" customFormat="1" ht="28.5" customHeight="1">
      <c r="A45" s="152" t="s">
        <v>263</v>
      </c>
      <c r="B45" s="14" t="s">
        <v>196</v>
      </c>
      <c r="C45" s="13">
        <v>965.287</v>
      </c>
      <c r="D45" s="13">
        <v>1658.148</v>
      </c>
      <c r="E45" s="13">
        <v>1120.902</v>
      </c>
      <c r="F45" s="17">
        <v>0</v>
      </c>
      <c r="G45" s="21">
        <v>536400</v>
      </c>
      <c r="I45" s="6"/>
      <c r="K45" s="6"/>
      <c r="L45" s="6"/>
      <c r="M45" s="6"/>
    </row>
    <row r="46" spans="1:14" s="4" customFormat="1" ht="27.75" customHeight="1">
      <c r="A46" s="151" t="s">
        <v>260</v>
      </c>
      <c r="B46" s="15" t="s">
        <v>29</v>
      </c>
      <c r="C46" s="12">
        <f>C47+C49</f>
        <v>55.074</v>
      </c>
      <c r="D46" s="12">
        <f>D47+D49</f>
        <v>61.066</v>
      </c>
      <c r="E46" s="12">
        <f>E47+E49</f>
        <v>58.506</v>
      </c>
      <c r="F46" s="12">
        <f>F47+F49</f>
        <v>3.3810000000000002</v>
      </c>
      <c r="G46" s="21">
        <f>G47+G49</f>
        <v>72763</v>
      </c>
      <c r="H46" s="25"/>
      <c r="I46" s="25"/>
      <c r="J46" s="25"/>
      <c r="K46" s="25"/>
      <c r="L46" s="25"/>
      <c r="M46" s="25"/>
      <c r="N46" s="25"/>
    </row>
    <row r="47" spans="1:15" s="3" customFormat="1" ht="24.75" customHeight="1">
      <c r="A47" s="140" t="s">
        <v>261</v>
      </c>
      <c r="B47" s="14" t="s">
        <v>31</v>
      </c>
      <c r="C47" s="13">
        <f>C48</f>
        <v>51.894</v>
      </c>
      <c r="D47" s="13">
        <f>D48</f>
        <v>57.886</v>
      </c>
      <c r="E47" s="13">
        <f>E48</f>
        <v>55.326</v>
      </c>
      <c r="F47" s="13">
        <f>F48</f>
        <v>5.766</v>
      </c>
      <c r="G47" s="21">
        <f>G48</f>
        <v>72763</v>
      </c>
      <c r="H47" s="7"/>
      <c r="I47" s="7"/>
      <c r="J47" s="7"/>
      <c r="K47" s="7"/>
      <c r="L47" s="7"/>
      <c r="M47" s="7"/>
      <c r="N47" s="7"/>
      <c r="O47" s="7"/>
    </row>
    <row r="48" spans="1:13" s="3" customFormat="1" ht="26.25" customHeight="1">
      <c r="A48" s="28" t="s">
        <v>266</v>
      </c>
      <c r="B48" s="14" t="s">
        <v>197</v>
      </c>
      <c r="C48" s="13">
        <f>57.187-5.293</f>
        <v>51.894</v>
      </c>
      <c r="D48" s="13">
        <v>57.886</v>
      </c>
      <c r="E48" s="13">
        <v>55.326</v>
      </c>
      <c r="F48" s="30">
        <v>5.766</v>
      </c>
      <c r="G48" s="21">
        <v>72763</v>
      </c>
      <c r="I48" s="6"/>
      <c r="K48" s="6"/>
      <c r="M48" s="6"/>
    </row>
    <row r="49" spans="1:15" s="3" customFormat="1" ht="27" customHeight="1" hidden="1">
      <c r="A49" s="5" t="s">
        <v>267</v>
      </c>
      <c r="B49" s="14" t="s">
        <v>33</v>
      </c>
      <c r="C49" s="13">
        <f aca="true" t="shared" si="4" ref="C49:E50">C50</f>
        <v>3.18</v>
      </c>
      <c r="D49" s="13">
        <f t="shared" si="4"/>
        <v>3.18</v>
      </c>
      <c r="E49" s="13">
        <f t="shared" si="4"/>
        <v>3.18</v>
      </c>
      <c r="F49" s="13">
        <f>F50</f>
        <v>-2.385</v>
      </c>
      <c r="G49" s="21"/>
      <c r="H49" s="7"/>
      <c r="I49" s="7"/>
      <c r="J49" s="7"/>
      <c r="K49" s="7"/>
      <c r="L49" s="7"/>
      <c r="M49" s="7"/>
      <c r="N49" s="7"/>
      <c r="O49" s="7"/>
    </row>
    <row r="50" spans="1:15" s="3" customFormat="1" ht="26.25" customHeight="1" hidden="1">
      <c r="A50" s="28" t="s">
        <v>268</v>
      </c>
      <c r="B50" s="14" t="s">
        <v>198</v>
      </c>
      <c r="C50" s="13">
        <f t="shared" si="4"/>
        <v>3.18</v>
      </c>
      <c r="D50" s="13">
        <f t="shared" si="4"/>
        <v>3.18</v>
      </c>
      <c r="E50" s="13">
        <f t="shared" si="4"/>
        <v>3.18</v>
      </c>
      <c r="F50" s="13">
        <f>F51</f>
        <v>-2.385</v>
      </c>
      <c r="G50" s="21"/>
      <c r="H50" s="7"/>
      <c r="I50" s="7"/>
      <c r="J50" s="7"/>
      <c r="K50" s="7"/>
      <c r="L50" s="7"/>
      <c r="M50" s="7"/>
      <c r="N50" s="7"/>
      <c r="O50" s="7"/>
    </row>
    <row r="51" spans="1:13" s="3" customFormat="1" ht="39.75" customHeight="1" hidden="1">
      <c r="A51" s="5"/>
      <c r="B51" s="14" t="s">
        <v>54</v>
      </c>
      <c r="C51" s="13">
        <v>3.18</v>
      </c>
      <c r="D51" s="13">
        <v>3.18</v>
      </c>
      <c r="E51" s="13">
        <v>3.18</v>
      </c>
      <c r="F51" s="30">
        <v>-2.385</v>
      </c>
      <c r="G51" s="21"/>
      <c r="I51" s="6"/>
      <c r="K51" s="6"/>
      <c r="M51" s="6"/>
    </row>
    <row r="52" spans="1:13" s="3" customFormat="1" ht="39.75" customHeight="1">
      <c r="A52" s="140" t="s">
        <v>269</v>
      </c>
      <c r="B52" s="14" t="s">
        <v>199</v>
      </c>
      <c r="C52" s="13">
        <v>381.212</v>
      </c>
      <c r="D52" s="13"/>
      <c r="E52" s="13"/>
      <c r="F52" s="30">
        <v>0</v>
      </c>
      <c r="G52" s="21">
        <v>1115885.36</v>
      </c>
      <c r="I52" s="6"/>
      <c r="K52" s="6"/>
      <c r="M52" s="6"/>
    </row>
    <row r="53" spans="1:14" s="4" customFormat="1" ht="17.25" customHeight="1">
      <c r="A53" s="11"/>
      <c r="B53" s="15" t="s">
        <v>55</v>
      </c>
      <c r="C53" s="12">
        <f>C8+C39</f>
        <v>2426.571</v>
      </c>
      <c r="D53" s="12">
        <f>D8+D39</f>
        <v>2932.7239999999993</v>
      </c>
      <c r="E53" s="12">
        <f>E8+E39</f>
        <v>2396.518</v>
      </c>
      <c r="F53" s="12">
        <f>F8+F39</f>
        <v>14.873000000000001</v>
      </c>
      <c r="G53" s="21">
        <f>G8+G39</f>
        <v>3024810.54</v>
      </c>
      <c r="H53" s="25"/>
      <c r="I53" s="25"/>
      <c r="J53" s="25"/>
      <c r="K53" s="25"/>
      <c r="L53" s="25"/>
      <c r="M53" s="25"/>
      <c r="N53" s="25"/>
    </row>
  </sheetData>
  <sheetProtection/>
  <mergeCells count="4">
    <mergeCell ref="B2:C2"/>
    <mergeCell ref="B3:C3"/>
    <mergeCell ref="B4:C4"/>
    <mergeCell ref="A5:G5"/>
  </mergeCells>
  <printOptions/>
  <pageMargins left="0.6692913385826772" right="0.1968503937007874" top="0.03937007874015748" bottom="0.07874015748031496" header="1.062992125984252" footer="0.9055118110236221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52"/>
  <sheetViews>
    <sheetView zoomScalePageLayoutView="0" workbookViewId="0" topLeftCell="A14">
      <selection activeCell="A12" sqref="A12:A13"/>
    </sheetView>
  </sheetViews>
  <sheetFormatPr defaultColWidth="9.140625" defaultRowHeight="12.75"/>
  <cols>
    <col min="1" max="1" width="23.7109375" style="10" customWidth="1"/>
    <col min="2" max="2" width="77.140625" style="1" customWidth="1"/>
    <col min="3" max="3" width="13.7109375" style="1" hidden="1" customWidth="1"/>
    <col min="4" max="4" width="13.421875" style="8" hidden="1" customWidth="1"/>
    <col min="5" max="5" width="12.57421875" style="8" hidden="1" customWidth="1"/>
    <col min="6" max="6" width="12.00390625" style="1" hidden="1" customWidth="1"/>
    <col min="7" max="7" width="12.57421875" style="1" customWidth="1"/>
    <col min="8" max="22" width="9.140625" style="1" customWidth="1"/>
    <col min="23" max="23" width="10.7109375" style="1" customWidth="1"/>
    <col min="24" max="16384" width="9.140625" style="1" customWidth="1"/>
  </cols>
  <sheetData>
    <row r="1" spans="2:3" ht="12.75">
      <c r="B1" s="10" t="s">
        <v>270</v>
      </c>
      <c r="C1" s="131" t="s">
        <v>185</v>
      </c>
    </row>
    <row r="2" spans="2:3" ht="27.75" customHeight="1">
      <c r="B2" s="238" t="s">
        <v>329</v>
      </c>
      <c r="C2" s="239"/>
    </row>
    <row r="3" spans="1:5" ht="1.5" customHeight="1">
      <c r="A3" s="23"/>
      <c r="B3" s="240"/>
      <c r="C3" s="241"/>
      <c r="D3" s="3"/>
      <c r="E3" s="1"/>
    </row>
    <row r="4" spans="1:5" ht="3.75" customHeight="1" hidden="1">
      <c r="A4" s="23"/>
      <c r="B4" s="242"/>
      <c r="C4" s="243"/>
      <c r="D4" s="3"/>
      <c r="E4" s="1"/>
    </row>
    <row r="5" spans="1:7" ht="42" customHeight="1">
      <c r="A5" s="244" t="s">
        <v>331</v>
      </c>
      <c r="B5" s="244"/>
      <c r="C5" s="244"/>
      <c r="D5" s="244"/>
      <c r="E5" s="244"/>
      <c r="F5" s="244"/>
      <c r="G5" s="244"/>
    </row>
    <row r="6" spans="1:7" s="10" customFormat="1" ht="27" customHeight="1">
      <c r="A6" s="38" t="s">
        <v>91</v>
      </c>
      <c r="B6" s="38" t="s">
        <v>56</v>
      </c>
      <c r="C6" s="5" t="s">
        <v>98</v>
      </c>
      <c r="D6" s="5" t="s">
        <v>103</v>
      </c>
      <c r="E6" s="5" t="s">
        <v>151</v>
      </c>
      <c r="F6" s="9" t="s">
        <v>204</v>
      </c>
      <c r="G6" s="5" t="s">
        <v>231</v>
      </c>
    </row>
    <row r="7" spans="1:7" ht="12.75">
      <c r="A7" s="9">
        <v>1</v>
      </c>
      <c r="B7" s="9">
        <v>2</v>
      </c>
      <c r="C7" s="9">
        <v>3</v>
      </c>
      <c r="D7" s="31"/>
      <c r="E7" s="31"/>
      <c r="F7" s="9">
        <v>4</v>
      </c>
      <c r="G7" s="9">
        <v>3</v>
      </c>
    </row>
    <row r="8" spans="1:7" s="2" customFormat="1" ht="12.75">
      <c r="A8" s="24" t="s">
        <v>92</v>
      </c>
      <c r="B8" s="18" t="s">
        <v>1</v>
      </c>
      <c r="C8" s="21">
        <f>C9+C14+C26+C18+C29+C34</f>
        <v>459.18799999999993</v>
      </c>
      <c r="D8" s="21">
        <f>D9+D14+D26+D18+D29+D34</f>
        <v>651.7</v>
      </c>
      <c r="E8" s="21">
        <f>E9+E14+E26+E18+E29+E34</f>
        <v>655.3</v>
      </c>
      <c r="F8" s="21">
        <f>F9+F14+F26+F18+F29+F34</f>
        <v>11.492</v>
      </c>
      <c r="G8" s="21">
        <f>G9+G14+G26+G18+G29+G34+G32</f>
        <v>1202862.18</v>
      </c>
    </row>
    <row r="9" spans="1:7" s="2" customFormat="1" ht="16.5" customHeight="1">
      <c r="A9" s="24" t="s">
        <v>93</v>
      </c>
      <c r="B9" s="15" t="s">
        <v>73</v>
      </c>
      <c r="C9" s="21">
        <f>C10</f>
        <v>25.8</v>
      </c>
      <c r="D9" s="21">
        <f>D10</f>
        <v>34.2</v>
      </c>
      <c r="E9" s="21">
        <f>E10</f>
        <v>36.7</v>
      </c>
      <c r="F9" s="21">
        <f>F10</f>
        <v>0.4</v>
      </c>
      <c r="G9" s="21">
        <f>G10</f>
        <v>24019.18</v>
      </c>
    </row>
    <row r="10" spans="1:7" ht="12.75">
      <c r="A10" s="9" t="s">
        <v>94</v>
      </c>
      <c r="B10" s="17" t="s">
        <v>95</v>
      </c>
      <c r="C10" s="20">
        <f>C11</f>
        <v>25.8</v>
      </c>
      <c r="D10" s="20">
        <f>D11</f>
        <v>34.2</v>
      </c>
      <c r="E10" s="20">
        <f>E11</f>
        <v>36.7</v>
      </c>
      <c r="F10" s="20">
        <f>F11+F13</f>
        <v>0.4</v>
      </c>
      <c r="G10" s="21">
        <f>G11+G13+G12</f>
        <v>24019.18</v>
      </c>
    </row>
    <row r="11" spans="1:7" ht="50.25" customHeight="1">
      <c r="A11" s="9" t="s">
        <v>0</v>
      </c>
      <c r="B11" s="19" t="s">
        <v>99</v>
      </c>
      <c r="C11" s="20">
        <v>25.8</v>
      </c>
      <c r="D11" s="20">
        <v>34.2</v>
      </c>
      <c r="E11" s="20">
        <v>36.7</v>
      </c>
      <c r="F11" s="30">
        <v>0.37</v>
      </c>
      <c r="G11" s="21">
        <v>23882.35</v>
      </c>
    </row>
    <row r="12" spans="1:7" ht="50.25" customHeight="1">
      <c r="A12" s="9" t="s">
        <v>337</v>
      </c>
      <c r="B12" s="214" t="s">
        <v>336</v>
      </c>
      <c r="C12" s="20"/>
      <c r="D12" s="20"/>
      <c r="E12" s="20"/>
      <c r="F12" s="30"/>
      <c r="G12" s="21">
        <v>10</v>
      </c>
    </row>
    <row r="13" spans="1:7" ht="25.5" customHeight="1">
      <c r="A13" s="9" t="s">
        <v>228</v>
      </c>
      <c r="B13" s="144" t="s">
        <v>227</v>
      </c>
      <c r="C13" s="20">
        <v>0</v>
      </c>
      <c r="D13" s="20"/>
      <c r="E13" s="20"/>
      <c r="F13" s="30">
        <v>0.03</v>
      </c>
      <c r="G13" s="21">
        <v>126.83</v>
      </c>
    </row>
    <row r="14" spans="1:7" s="2" customFormat="1" ht="18.75" customHeight="1">
      <c r="A14" s="24" t="s">
        <v>2</v>
      </c>
      <c r="B14" s="15" t="s">
        <v>96</v>
      </c>
      <c r="C14" s="21">
        <f aca="true" t="shared" si="0" ref="C14:F15">C15</f>
        <v>0.4</v>
      </c>
      <c r="D14" s="21">
        <f t="shared" si="0"/>
        <v>0.5</v>
      </c>
      <c r="E14" s="21">
        <f t="shared" si="0"/>
        <v>0.6</v>
      </c>
      <c r="F14" s="21">
        <f t="shared" si="0"/>
        <v>-0.4</v>
      </c>
      <c r="G14" s="21">
        <f>G15</f>
        <v>24501</v>
      </c>
    </row>
    <row r="15" spans="1:7" ht="15" customHeight="1">
      <c r="A15" s="9" t="s">
        <v>3</v>
      </c>
      <c r="B15" s="14" t="s">
        <v>97</v>
      </c>
      <c r="C15" s="20">
        <f t="shared" si="0"/>
        <v>0.4</v>
      </c>
      <c r="D15" s="20">
        <f t="shared" si="0"/>
        <v>0.5</v>
      </c>
      <c r="E15" s="20">
        <f t="shared" si="0"/>
        <v>0.6</v>
      </c>
      <c r="F15" s="30">
        <f>F16</f>
        <v>-0.4</v>
      </c>
      <c r="G15" s="21">
        <f>G16+G17</f>
        <v>24501</v>
      </c>
    </row>
    <row r="16" spans="1:7" ht="15" customHeight="1">
      <c r="A16" s="9" t="s">
        <v>4</v>
      </c>
      <c r="B16" s="14" t="s">
        <v>97</v>
      </c>
      <c r="C16" s="20">
        <v>0.4</v>
      </c>
      <c r="D16" s="20">
        <v>0.5</v>
      </c>
      <c r="E16" s="20">
        <v>0.6</v>
      </c>
      <c r="F16" s="30">
        <v>-0.4</v>
      </c>
      <c r="G16" s="21">
        <v>24501</v>
      </c>
    </row>
    <row r="17" spans="1:7" ht="25.5" customHeight="1" hidden="1">
      <c r="A17" s="212" t="s">
        <v>322</v>
      </c>
      <c r="B17" s="14" t="s">
        <v>314</v>
      </c>
      <c r="C17" s="20"/>
      <c r="D17" s="20"/>
      <c r="E17" s="20"/>
      <c r="F17" s="30"/>
      <c r="G17" s="21"/>
    </row>
    <row r="18" spans="1:7" s="35" customFormat="1" ht="15" customHeight="1">
      <c r="A18" s="32" t="s">
        <v>5</v>
      </c>
      <c r="B18" s="33" t="s">
        <v>6</v>
      </c>
      <c r="C18" s="34">
        <f>C19+C21</f>
        <v>420.9</v>
      </c>
      <c r="D18" s="34">
        <f>D19+D21</f>
        <v>612</v>
      </c>
      <c r="E18" s="34">
        <f>E19+E21</f>
        <v>613</v>
      </c>
      <c r="F18" s="34">
        <f>F19+F21</f>
        <v>11.5</v>
      </c>
      <c r="G18" s="21">
        <f>G19+G21</f>
        <v>1146624</v>
      </c>
    </row>
    <row r="19" spans="1:7" s="8" customFormat="1" ht="18.75" customHeight="1">
      <c r="A19" s="31" t="s">
        <v>7</v>
      </c>
      <c r="B19" s="37" t="s">
        <v>8</v>
      </c>
      <c r="C19" s="36">
        <f>C20</f>
        <v>53</v>
      </c>
      <c r="D19" s="36">
        <f>D20</f>
        <v>69</v>
      </c>
      <c r="E19" s="36">
        <f>E20</f>
        <v>69</v>
      </c>
      <c r="F19" s="36">
        <f>F20</f>
        <v>2.4</v>
      </c>
      <c r="G19" s="21">
        <f>G20</f>
        <v>76457.85</v>
      </c>
    </row>
    <row r="20" spans="1:7" s="8" customFormat="1" ht="27.75" customHeight="1">
      <c r="A20" s="31" t="s">
        <v>9</v>
      </c>
      <c r="B20" s="37" t="s">
        <v>10</v>
      </c>
      <c r="C20" s="36">
        <v>53</v>
      </c>
      <c r="D20" s="36">
        <v>69</v>
      </c>
      <c r="E20" s="36">
        <v>69</v>
      </c>
      <c r="F20" s="36">
        <v>2.4</v>
      </c>
      <c r="G20" s="21">
        <v>76457.85</v>
      </c>
    </row>
    <row r="21" spans="1:7" s="8" customFormat="1" ht="14.25" customHeight="1">
      <c r="A21" s="31" t="s">
        <v>11</v>
      </c>
      <c r="B21" s="37" t="s">
        <v>12</v>
      </c>
      <c r="C21" s="36">
        <f>C22+C24</f>
        <v>367.9</v>
      </c>
      <c r="D21" s="36">
        <f>D22+D24</f>
        <v>543</v>
      </c>
      <c r="E21" s="36">
        <f>E22+E24</f>
        <v>544</v>
      </c>
      <c r="F21" s="36">
        <f>F22+F24</f>
        <v>9.1</v>
      </c>
      <c r="G21" s="21">
        <f>G22+G24</f>
        <v>1070166.15</v>
      </c>
    </row>
    <row r="22" spans="1:7" s="8" customFormat="1" ht="17.25" customHeight="1">
      <c r="A22" s="27" t="s">
        <v>188</v>
      </c>
      <c r="B22" s="37" t="s">
        <v>187</v>
      </c>
      <c r="C22" s="36">
        <f>C23</f>
        <v>155.9</v>
      </c>
      <c r="D22" s="36">
        <f>D23</f>
        <v>192</v>
      </c>
      <c r="E22" s="36">
        <f>E23</f>
        <v>193</v>
      </c>
      <c r="F22" s="36">
        <f>F23</f>
        <v>3.1</v>
      </c>
      <c r="G22" s="21">
        <f>G23</f>
        <v>576973.53</v>
      </c>
    </row>
    <row r="23" spans="1:7" s="8" customFormat="1" ht="30.75" customHeight="1">
      <c r="A23" s="27" t="s">
        <v>189</v>
      </c>
      <c r="B23" s="37" t="s">
        <v>190</v>
      </c>
      <c r="C23" s="36">
        <v>155.9</v>
      </c>
      <c r="D23" s="36">
        <v>192</v>
      </c>
      <c r="E23" s="36">
        <v>193</v>
      </c>
      <c r="F23" s="36">
        <v>3.1</v>
      </c>
      <c r="G23" s="21">
        <v>576973.53</v>
      </c>
    </row>
    <row r="24" spans="1:7" s="8" customFormat="1" ht="18" customHeight="1">
      <c r="A24" s="27" t="s">
        <v>191</v>
      </c>
      <c r="B24" s="37" t="s">
        <v>192</v>
      </c>
      <c r="C24" s="36">
        <f>C25</f>
        <v>212</v>
      </c>
      <c r="D24" s="36">
        <f>D25</f>
        <v>351</v>
      </c>
      <c r="E24" s="36">
        <f>E25</f>
        <v>351</v>
      </c>
      <c r="F24" s="36">
        <v>6</v>
      </c>
      <c r="G24" s="21">
        <f>G25</f>
        <v>493192.62</v>
      </c>
    </row>
    <row r="25" spans="1:7" s="8" customFormat="1" ht="29.25" customHeight="1">
      <c r="A25" s="27" t="s">
        <v>193</v>
      </c>
      <c r="B25" s="37" t="s">
        <v>194</v>
      </c>
      <c r="C25" s="36">
        <v>212</v>
      </c>
      <c r="D25" s="36">
        <v>351</v>
      </c>
      <c r="E25" s="36">
        <v>351</v>
      </c>
      <c r="F25" s="36">
        <v>6</v>
      </c>
      <c r="G25" s="21">
        <v>493192.62</v>
      </c>
    </row>
    <row r="26" spans="1:7" s="2" customFormat="1" ht="17.25" customHeight="1" hidden="1">
      <c r="A26" s="24" t="s">
        <v>155</v>
      </c>
      <c r="B26" s="15" t="s">
        <v>74</v>
      </c>
      <c r="C26" s="22">
        <f aca="true" t="shared" si="1" ref="C26:F27">C27</f>
        <v>1</v>
      </c>
      <c r="D26" s="22">
        <f t="shared" si="1"/>
        <v>5</v>
      </c>
      <c r="E26" s="22">
        <f t="shared" si="1"/>
        <v>5</v>
      </c>
      <c r="F26" s="22">
        <f t="shared" si="1"/>
        <v>0</v>
      </c>
      <c r="G26" s="21"/>
    </row>
    <row r="27" spans="1:7" ht="27" customHeight="1" hidden="1">
      <c r="A27" s="9" t="s">
        <v>156</v>
      </c>
      <c r="B27" s="39" t="s">
        <v>157</v>
      </c>
      <c r="C27" s="26">
        <f t="shared" si="1"/>
        <v>1</v>
      </c>
      <c r="D27" s="26">
        <f t="shared" si="1"/>
        <v>5</v>
      </c>
      <c r="E27" s="26">
        <f t="shared" si="1"/>
        <v>5</v>
      </c>
      <c r="F27" s="30">
        <f>F28</f>
        <v>0</v>
      </c>
      <c r="G27" s="21"/>
    </row>
    <row r="28" spans="1:7" ht="51" customHeight="1" hidden="1">
      <c r="A28" s="9" t="s">
        <v>158</v>
      </c>
      <c r="B28" s="19" t="s">
        <v>13</v>
      </c>
      <c r="C28" s="26">
        <v>1</v>
      </c>
      <c r="D28" s="26">
        <v>5</v>
      </c>
      <c r="E28" s="26">
        <v>5</v>
      </c>
      <c r="F28" s="30">
        <v>0</v>
      </c>
      <c r="G28" s="21"/>
    </row>
    <row r="29" spans="1:7" ht="28.5" customHeight="1" hidden="1">
      <c r="A29" s="24" t="s">
        <v>211</v>
      </c>
      <c r="B29" s="141" t="s">
        <v>222</v>
      </c>
      <c r="C29" s="22">
        <f>C30</f>
        <v>0.2</v>
      </c>
      <c r="D29" s="22">
        <f aca="true" t="shared" si="2" ref="D29:G30">D30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ht="18.75" customHeight="1" hidden="1">
      <c r="A30" s="9" t="s">
        <v>208</v>
      </c>
      <c r="B30" s="19" t="s">
        <v>207</v>
      </c>
      <c r="C30" s="26">
        <f>C31</f>
        <v>0.2</v>
      </c>
      <c r="D30" s="26">
        <f t="shared" si="2"/>
        <v>0</v>
      </c>
      <c r="E30" s="26">
        <f t="shared" si="2"/>
        <v>0</v>
      </c>
      <c r="F30" s="26">
        <f t="shared" si="2"/>
        <v>0</v>
      </c>
      <c r="G30" s="26">
        <f t="shared" si="2"/>
        <v>0</v>
      </c>
    </row>
    <row r="31" spans="1:7" ht="39" customHeight="1" hidden="1">
      <c r="A31" s="9" t="s">
        <v>210</v>
      </c>
      <c r="B31" s="19" t="s">
        <v>209</v>
      </c>
      <c r="C31" s="26">
        <v>0.2</v>
      </c>
      <c r="D31" s="26"/>
      <c r="E31" s="26"/>
      <c r="F31" s="30">
        <v>0</v>
      </c>
      <c r="G31" s="21"/>
    </row>
    <row r="32" spans="1:7" ht="24.75" customHeight="1" hidden="1">
      <c r="A32" s="24" t="s">
        <v>320</v>
      </c>
      <c r="B32" s="209" t="s">
        <v>316</v>
      </c>
      <c r="C32" s="26"/>
      <c r="D32" s="26"/>
      <c r="E32" s="26"/>
      <c r="F32" s="30"/>
      <c r="G32" s="21">
        <f>G33</f>
        <v>0</v>
      </c>
    </row>
    <row r="33" spans="1:7" ht="48" customHeight="1" hidden="1">
      <c r="A33" s="211" t="s">
        <v>321</v>
      </c>
      <c r="B33" s="210" t="s">
        <v>318</v>
      </c>
      <c r="C33" s="26"/>
      <c r="D33" s="26"/>
      <c r="E33" s="26"/>
      <c r="F33" s="30"/>
      <c r="G33" s="21"/>
    </row>
    <row r="34" spans="1:7" ht="21.75" customHeight="1">
      <c r="A34" s="24" t="s">
        <v>216</v>
      </c>
      <c r="B34" s="15" t="s">
        <v>212</v>
      </c>
      <c r="C34" s="22">
        <f>C35</f>
        <v>10.888</v>
      </c>
      <c r="D34" s="22">
        <f aca="true" t="shared" si="3" ref="D34:G36">D35</f>
        <v>0</v>
      </c>
      <c r="E34" s="22">
        <f t="shared" si="3"/>
        <v>0</v>
      </c>
      <c r="F34" s="22">
        <f t="shared" si="3"/>
        <v>-0.008</v>
      </c>
      <c r="G34" s="22">
        <f t="shared" si="3"/>
        <v>7718</v>
      </c>
    </row>
    <row r="35" spans="1:7" ht="21" customHeight="1">
      <c r="A35" s="9" t="s">
        <v>217</v>
      </c>
      <c r="B35" s="39" t="s">
        <v>213</v>
      </c>
      <c r="C35" s="26">
        <f>C36</f>
        <v>10.888</v>
      </c>
      <c r="D35" s="26">
        <f t="shared" si="3"/>
        <v>0</v>
      </c>
      <c r="E35" s="26">
        <f t="shared" si="3"/>
        <v>0</v>
      </c>
      <c r="F35" s="26">
        <f t="shared" si="3"/>
        <v>-0.008</v>
      </c>
      <c r="G35" s="26">
        <f t="shared" si="3"/>
        <v>7718</v>
      </c>
    </row>
    <row r="36" spans="1:7" ht="21.75" customHeight="1">
      <c r="A36" s="9" t="s">
        <v>218</v>
      </c>
      <c r="B36" s="19" t="s">
        <v>214</v>
      </c>
      <c r="C36" s="26">
        <f>C37</f>
        <v>10.888</v>
      </c>
      <c r="D36" s="26">
        <f t="shared" si="3"/>
        <v>0</v>
      </c>
      <c r="E36" s="26">
        <f t="shared" si="3"/>
        <v>0</v>
      </c>
      <c r="F36" s="26">
        <f t="shared" si="3"/>
        <v>-0.008</v>
      </c>
      <c r="G36" s="26">
        <f t="shared" si="3"/>
        <v>7718</v>
      </c>
    </row>
    <row r="37" spans="1:7" ht="18.75" customHeight="1">
      <c r="A37" s="9" t="s">
        <v>219</v>
      </c>
      <c r="B37" s="14" t="s">
        <v>215</v>
      </c>
      <c r="C37" s="26">
        <v>10.888</v>
      </c>
      <c r="D37" s="26"/>
      <c r="E37" s="26"/>
      <c r="F37" s="30">
        <v>-0.008</v>
      </c>
      <c r="G37" s="21">
        <v>7718</v>
      </c>
    </row>
    <row r="38" spans="1:16" s="4" customFormat="1" ht="17.25" customHeight="1">
      <c r="A38" s="11" t="s">
        <v>19</v>
      </c>
      <c r="B38" s="15" t="s">
        <v>20</v>
      </c>
      <c r="C38" s="12">
        <f>C39</f>
        <v>1968.383</v>
      </c>
      <c r="D38" s="12">
        <f>D39</f>
        <v>2286.0239999999994</v>
      </c>
      <c r="E38" s="12">
        <f>E39</f>
        <v>1746.218</v>
      </c>
      <c r="F38" s="12">
        <f>F39</f>
        <v>3.3810000000000002</v>
      </c>
      <c r="G38" s="21">
        <f>G39</f>
        <v>1821948.36</v>
      </c>
      <c r="H38" s="25"/>
      <c r="I38" s="25"/>
      <c r="J38" s="25"/>
      <c r="K38" s="25"/>
      <c r="L38" s="25"/>
      <c r="M38" s="25"/>
      <c r="N38" s="25"/>
      <c r="O38" s="25"/>
      <c r="P38" s="25"/>
    </row>
    <row r="39" spans="1:16" s="3" customFormat="1" ht="25.5" customHeight="1">
      <c r="A39" s="5" t="s">
        <v>21</v>
      </c>
      <c r="B39" s="14" t="s">
        <v>22</v>
      </c>
      <c r="C39" s="13">
        <f>C40+C45+C51</f>
        <v>1968.383</v>
      </c>
      <c r="D39" s="13">
        <f>D40+D45+D51</f>
        <v>2286.0239999999994</v>
      </c>
      <c r="E39" s="13">
        <f>E40+E45+E51</f>
        <v>1746.218</v>
      </c>
      <c r="F39" s="13">
        <f>F40+F45+F51</f>
        <v>3.3810000000000002</v>
      </c>
      <c r="G39" s="21">
        <f>G40+G45+G51</f>
        <v>1821948.36</v>
      </c>
      <c r="H39" s="7"/>
      <c r="I39" s="7"/>
      <c r="J39" s="7"/>
      <c r="K39" s="7"/>
      <c r="L39" s="7"/>
      <c r="M39" s="7"/>
      <c r="N39" s="7"/>
      <c r="O39" s="7"/>
      <c r="P39" s="7"/>
    </row>
    <row r="40" spans="1:16" s="4" customFormat="1" ht="24.75" customHeight="1">
      <c r="A40" s="11" t="s">
        <v>23</v>
      </c>
      <c r="B40" s="15" t="s">
        <v>24</v>
      </c>
      <c r="C40" s="12">
        <f>C41+C43</f>
        <v>1532.097</v>
      </c>
      <c r="D40" s="12">
        <f>D41+D43</f>
        <v>2224.9579999999996</v>
      </c>
      <c r="E40" s="12">
        <f>E41+E43</f>
        <v>1687.712</v>
      </c>
      <c r="F40" s="12">
        <f>F41+F43</f>
        <v>0</v>
      </c>
      <c r="G40" s="21">
        <f>G41+G43</f>
        <v>633300</v>
      </c>
      <c r="H40" s="25"/>
      <c r="I40" s="25"/>
      <c r="J40" s="25"/>
      <c r="K40" s="25"/>
      <c r="L40" s="25"/>
      <c r="M40" s="25"/>
      <c r="N40" s="25"/>
      <c r="O40" s="25"/>
      <c r="P40" s="25"/>
    </row>
    <row r="41" spans="1:16" s="3" customFormat="1" ht="16.5" customHeight="1">
      <c r="A41" s="5" t="s">
        <v>14</v>
      </c>
      <c r="B41" s="14" t="s">
        <v>25</v>
      </c>
      <c r="C41" s="13">
        <f>C42</f>
        <v>566.81</v>
      </c>
      <c r="D41" s="13">
        <f>D42</f>
        <v>566.81</v>
      </c>
      <c r="E41" s="13">
        <f>E42</f>
        <v>566.81</v>
      </c>
      <c r="F41" s="13">
        <f>F42</f>
        <v>0</v>
      </c>
      <c r="G41" s="21">
        <f>G42</f>
        <v>96900</v>
      </c>
      <c r="H41" s="7"/>
      <c r="I41" s="7"/>
      <c r="J41" s="7"/>
      <c r="K41" s="7"/>
      <c r="L41" s="7"/>
      <c r="M41" s="7"/>
      <c r="N41" s="7"/>
      <c r="O41" s="7"/>
      <c r="P41" s="7"/>
    </row>
    <row r="42" spans="1:13" s="3" customFormat="1" ht="19.5" customHeight="1">
      <c r="A42" s="5" t="s">
        <v>15</v>
      </c>
      <c r="B42" s="14" t="s">
        <v>195</v>
      </c>
      <c r="C42" s="13">
        <v>566.81</v>
      </c>
      <c r="D42" s="13">
        <v>566.81</v>
      </c>
      <c r="E42" s="13">
        <v>566.81</v>
      </c>
      <c r="F42" s="13">
        <v>0</v>
      </c>
      <c r="G42" s="21">
        <v>96900</v>
      </c>
      <c r="I42" s="6"/>
      <c r="K42" s="6"/>
      <c r="L42" s="6"/>
      <c r="M42" s="6"/>
    </row>
    <row r="43" spans="1:15" s="3" customFormat="1" ht="19.5" customHeight="1">
      <c r="A43" s="5" t="s">
        <v>26</v>
      </c>
      <c r="B43" s="14" t="s">
        <v>27</v>
      </c>
      <c r="C43" s="13">
        <f>C44</f>
        <v>965.287</v>
      </c>
      <c r="D43" s="13">
        <f>D44</f>
        <v>1658.148</v>
      </c>
      <c r="E43" s="13">
        <f>E44</f>
        <v>1120.902</v>
      </c>
      <c r="F43" s="13">
        <f>F44</f>
        <v>0</v>
      </c>
      <c r="G43" s="21">
        <f>G44</f>
        <v>536400</v>
      </c>
      <c r="H43" s="7"/>
      <c r="I43" s="7"/>
      <c r="J43" s="7"/>
      <c r="K43" s="7"/>
      <c r="L43" s="7"/>
      <c r="M43" s="7"/>
      <c r="N43" s="7"/>
      <c r="O43" s="7"/>
    </row>
    <row r="44" spans="1:13" s="3" customFormat="1" ht="28.5" customHeight="1">
      <c r="A44" s="5" t="s">
        <v>16</v>
      </c>
      <c r="B44" s="14" t="s">
        <v>196</v>
      </c>
      <c r="C44" s="13">
        <v>965.287</v>
      </c>
      <c r="D44" s="13">
        <v>1658.148</v>
      </c>
      <c r="E44" s="13">
        <v>1120.902</v>
      </c>
      <c r="F44" s="17">
        <v>0</v>
      </c>
      <c r="G44" s="21">
        <v>536400</v>
      </c>
      <c r="I44" s="6"/>
      <c r="K44" s="6"/>
      <c r="L44" s="6"/>
      <c r="M44" s="6"/>
    </row>
    <row r="45" spans="1:14" s="4" customFormat="1" ht="27.75" customHeight="1">
      <c r="A45" s="11" t="s">
        <v>28</v>
      </c>
      <c r="B45" s="15" t="s">
        <v>29</v>
      </c>
      <c r="C45" s="12">
        <f>C46+C48</f>
        <v>55.074</v>
      </c>
      <c r="D45" s="12">
        <f>D46+D48</f>
        <v>61.066</v>
      </c>
      <c r="E45" s="12">
        <f>E46+E48</f>
        <v>58.506</v>
      </c>
      <c r="F45" s="12">
        <f>F46+F48</f>
        <v>3.3810000000000002</v>
      </c>
      <c r="G45" s="21">
        <f>G46+G48</f>
        <v>72763</v>
      </c>
      <c r="H45" s="25"/>
      <c r="I45" s="25"/>
      <c r="J45" s="25"/>
      <c r="K45" s="25"/>
      <c r="L45" s="25"/>
      <c r="M45" s="25"/>
      <c r="N45" s="25"/>
    </row>
    <row r="46" spans="1:15" s="3" customFormat="1" ht="24.75" customHeight="1">
      <c r="A46" s="5" t="s">
        <v>30</v>
      </c>
      <c r="B46" s="14" t="s">
        <v>31</v>
      </c>
      <c r="C46" s="13">
        <f>C47</f>
        <v>51.894</v>
      </c>
      <c r="D46" s="13">
        <f>D47</f>
        <v>57.886</v>
      </c>
      <c r="E46" s="13">
        <f>E47</f>
        <v>55.326</v>
      </c>
      <c r="F46" s="13">
        <f>F47</f>
        <v>5.766</v>
      </c>
      <c r="G46" s="21">
        <f>G47</f>
        <v>72763</v>
      </c>
      <c r="H46" s="7"/>
      <c r="I46" s="7"/>
      <c r="J46" s="7"/>
      <c r="K46" s="7"/>
      <c r="L46" s="7"/>
      <c r="M46" s="7"/>
      <c r="N46" s="7"/>
      <c r="O46" s="7"/>
    </row>
    <row r="47" spans="1:13" s="3" customFormat="1" ht="26.25" customHeight="1">
      <c r="A47" s="5" t="s">
        <v>17</v>
      </c>
      <c r="B47" s="14" t="s">
        <v>197</v>
      </c>
      <c r="C47" s="13">
        <f>57.187-5.293</f>
        <v>51.894</v>
      </c>
      <c r="D47" s="13">
        <v>57.886</v>
      </c>
      <c r="E47" s="13">
        <v>55.326</v>
      </c>
      <c r="F47" s="30">
        <v>5.766</v>
      </c>
      <c r="G47" s="21">
        <v>72763</v>
      </c>
      <c r="I47" s="6"/>
      <c r="K47" s="6"/>
      <c r="M47" s="6"/>
    </row>
    <row r="48" spans="1:15" s="3" customFormat="1" ht="27" customHeight="1" hidden="1">
      <c r="A48" s="5" t="s">
        <v>32</v>
      </c>
      <c r="B48" s="14" t="s">
        <v>33</v>
      </c>
      <c r="C48" s="13">
        <f aca="true" t="shared" si="4" ref="C48:E49">C49</f>
        <v>3.18</v>
      </c>
      <c r="D48" s="13">
        <f t="shared" si="4"/>
        <v>3.18</v>
      </c>
      <c r="E48" s="13">
        <f t="shared" si="4"/>
        <v>3.18</v>
      </c>
      <c r="F48" s="13">
        <f>F49</f>
        <v>-2.385</v>
      </c>
      <c r="G48" s="21"/>
      <c r="H48" s="7"/>
      <c r="I48" s="7"/>
      <c r="J48" s="7"/>
      <c r="K48" s="7"/>
      <c r="L48" s="7"/>
      <c r="M48" s="7"/>
      <c r="N48" s="7"/>
      <c r="O48" s="7"/>
    </row>
    <row r="49" spans="1:15" s="3" customFormat="1" ht="26.25" customHeight="1" hidden="1">
      <c r="A49" s="5" t="s">
        <v>18</v>
      </c>
      <c r="B49" s="14" t="s">
        <v>198</v>
      </c>
      <c r="C49" s="13">
        <f t="shared" si="4"/>
        <v>3.18</v>
      </c>
      <c r="D49" s="13">
        <f t="shared" si="4"/>
        <v>3.18</v>
      </c>
      <c r="E49" s="13">
        <f t="shared" si="4"/>
        <v>3.18</v>
      </c>
      <c r="F49" s="13">
        <f>F50</f>
        <v>-2.385</v>
      </c>
      <c r="G49" s="21"/>
      <c r="H49" s="7"/>
      <c r="I49" s="7"/>
      <c r="J49" s="7"/>
      <c r="K49" s="7"/>
      <c r="L49" s="7"/>
      <c r="M49" s="7"/>
      <c r="N49" s="7"/>
      <c r="O49" s="7"/>
    </row>
    <row r="50" spans="1:13" s="3" customFormat="1" ht="39.75" customHeight="1" hidden="1">
      <c r="A50" s="5"/>
      <c r="B50" s="14" t="s">
        <v>54</v>
      </c>
      <c r="C50" s="13">
        <v>3.18</v>
      </c>
      <c r="D50" s="13">
        <v>3.18</v>
      </c>
      <c r="E50" s="13">
        <v>3.18</v>
      </c>
      <c r="F50" s="30">
        <v>-2.385</v>
      </c>
      <c r="G50" s="21"/>
      <c r="I50" s="6"/>
      <c r="K50" s="6"/>
      <c r="M50" s="6"/>
    </row>
    <row r="51" spans="1:13" s="3" customFormat="1" ht="39.75" customHeight="1">
      <c r="A51" s="5" t="s">
        <v>119</v>
      </c>
      <c r="B51" s="14" t="s">
        <v>199</v>
      </c>
      <c r="C51" s="13">
        <v>381.212</v>
      </c>
      <c r="D51" s="13"/>
      <c r="E51" s="13"/>
      <c r="F51" s="30">
        <v>0</v>
      </c>
      <c r="G51" s="21">
        <v>1115885.36</v>
      </c>
      <c r="I51" s="6"/>
      <c r="K51" s="6"/>
      <c r="M51" s="6"/>
    </row>
    <row r="52" spans="1:14" s="4" customFormat="1" ht="17.25" customHeight="1">
      <c r="A52" s="11"/>
      <c r="B52" s="15" t="s">
        <v>55</v>
      </c>
      <c r="C52" s="12">
        <f>C8+C38</f>
        <v>2427.571</v>
      </c>
      <c r="D52" s="12">
        <f>D8+D38</f>
        <v>2937.7239999999993</v>
      </c>
      <c r="E52" s="12">
        <f>E8+E38</f>
        <v>2401.518</v>
      </c>
      <c r="F52" s="12">
        <f>F8+F38</f>
        <v>14.873000000000001</v>
      </c>
      <c r="G52" s="21">
        <f>G8+G38</f>
        <v>3024810.54</v>
      </c>
      <c r="H52" s="25"/>
      <c r="I52" s="25"/>
      <c r="J52" s="25"/>
      <c r="K52" s="25"/>
      <c r="L52" s="25"/>
      <c r="M52" s="25"/>
      <c r="N52" s="25"/>
    </row>
  </sheetData>
  <sheetProtection/>
  <mergeCells count="4">
    <mergeCell ref="B3:C3"/>
    <mergeCell ref="B4:C4"/>
    <mergeCell ref="B2:C2"/>
    <mergeCell ref="A5:G5"/>
  </mergeCells>
  <printOptions/>
  <pageMargins left="0.6692913385826772" right="0.1968503937007874" top="0.03937007874015748" bottom="0.07874015748031496" header="1.062992125984252" footer="0.9055118110236221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31"/>
  <sheetViews>
    <sheetView tabSelected="1" zoomScalePageLayoutView="0" workbookViewId="0" topLeftCell="B67">
      <selection activeCell="B106" sqref="B106"/>
    </sheetView>
  </sheetViews>
  <sheetFormatPr defaultColWidth="9.140625" defaultRowHeight="12.75"/>
  <cols>
    <col min="1" max="1" width="2.421875" style="40" hidden="1" customWidth="1"/>
    <col min="2" max="2" width="67.28125" style="41" customWidth="1"/>
    <col min="3" max="3" width="8.421875" style="41" hidden="1" customWidth="1"/>
    <col min="4" max="4" width="5.00390625" style="41" hidden="1" customWidth="1"/>
    <col min="5" max="5" width="4.7109375" style="94" customWidth="1"/>
    <col min="6" max="6" width="3.57421875" style="120" customWidth="1"/>
    <col min="7" max="7" width="3.7109375" style="120" customWidth="1"/>
    <col min="8" max="8" width="5.7109375" style="120" hidden="1" customWidth="1"/>
    <col min="9" max="9" width="17.8515625" style="120" customWidth="1"/>
    <col min="10" max="10" width="4.421875" style="65" customWidth="1"/>
    <col min="11" max="11" width="12.28125" style="65" hidden="1" customWidth="1"/>
    <col min="12" max="13" width="12.140625" style="40" hidden="1" customWidth="1"/>
    <col min="14" max="14" width="12.421875" style="40" hidden="1" customWidth="1"/>
    <col min="15" max="15" width="13.421875" style="40" customWidth="1"/>
    <col min="16" max="16" width="4.57421875" style="40" customWidth="1"/>
    <col min="17" max="17" width="3.421875" style="40" customWidth="1"/>
    <col min="18" max="18" width="4.140625" style="40" customWidth="1"/>
    <col min="19" max="19" width="3.8515625" style="40" customWidth="1"/>
    <col min="20" max="20" width="9.140625" style="40" customWidth="1"/>
    <col min="21" max="21" width="4.421875" style="40" customWidth="1"/>
    <col min="22" max="16384" width="9.140625" style="40" customWidth="1"/>
  </cols>
  <sheetData>
    <row r="1" spans="5:15" ht="14.25" customHeight="1">
      <c r="E1" s="248" t="s">
        <v>272</v>
      </c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2:15" ht="24" customHeight="1">
      <c r="B2" s="238" t="s">
        <v>329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</row>
    <row r="3" spans="5:13" ht="10.5" customHeight="1">
      <c r="E3" s="255"/>
      <c r="F3" s="255"/>
      <c r="G3" s="255"/>
      <c r="H3" s="255"/>
      <c r="I3" s="255"/>
      <c r="J3" s="255"/>
      <c r="K3" s="255"/>
      <c r="L3" s="42"/>
      <c r="M3" s="42"/>
    </row>
    <row r="4" spans="5:15" ht="42" customHeight="1" hidden="1"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5:13" ht="1.5" customHeight="1">
      <c r="E5" s="16"/>
      <c r="F5" s="43"/>
      <c r="G5" s="43"/>
      <c r="H5" s="43"/>
      <c r="I5" s="43"/>
      <c r="J5" s="43"/>
      <c r="K5" s="43"/>
      <c r="L5" s="43"/>
      <c r="M5" s="43"/>
    </row>
    <row r="6" spans="1:15" ht="29.25" customHeight="1">
      <c r="A6" s="256" t="s">
        <v>332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</row>
    <row r="7" spans="1:13" ht="15" customHeight="1">
      <c r="A7" s="44"/>
      <c r="B7" s="44"/>
      <c r="C7" s="54"/>
      <c r="D7" s="54"/>
      <c r="F7" s="44"/>
      <c r="G7" s="44"/>
      <c r="H7" s="44"/>
      <c r="I7" s="44"/>
      <c r="J7" s="44"/>
      <c r="K7" s="45" t="s">
        <v>34</v>
      </c>
      <c r="L7" s="44"/>
      <c r="M7" s="44"/>
    </row>
    <row r="8" spans="1:15" s="46" customFormat="1" ht="24" customHeight="1">
      <c r="A8" s="249" t="s">
        <v>56</v>
      </c>
      <c r="B8" s="249"/>
      <c r="C8" s="68" t="s">
        <v>121</v>
      </c>
      <c r="D8" s="87" t="s">
        <v>122</v>
      </c>
      <c r="E8" s="73" t="s">
        <v>120</v>
      </c>
      <c r="F8" s="95" t="s">
        <v>57</v>
      </c>
      <c r="G8" s="95" t="s">
        <v>58</v>
      </c>
      <c r="H8" s="96" t="s">
        <v>123</v>
      </c>
      <c r="I8" s="95" t="s">
        <v>59</v>
      </c>
      <c r="J8" s="95" t="s">
        <v>60</v>
      </c>
      <c r="K8" s="68" t="s">
        <v>98</v>
      </c>
      <c r="L8" s="68" t="s">
        <v>104</v>
      </c>
      <c r="M8" s="68" t="s">
        <v>152</v>
      </c>
      <c r="N8" s="132" t="s">
        <v>200</v>
      </c>
      <c r="O8" s="133" t="s">
        <v>271</v>
      </c>
    </row>
    <row r="9" spans="1:15" s="85" customFormat="1" ht="20.25" customHeight="1">
      <c r="A9" s="68"/>
      <c r="B9" s="86" t="s">
        <v>159</v>
      </c>
      <c r="C9" s="97">
        <v>63</v>
      </c>
      <c r="D9" s="97">
        <v>0</v>
      </c>
      <c r="E9" s="5">
        <v>865</v>
      </c>
      <c r="F9" s="96"/>
      <c r="G9" s="96"/>
      <c r="H9" s="96"/>
      <c r="I9" s="96"/>
      <c r="J9" s="96"/>
      <c r="K9" s="84">
        <f>K119</f>
        <v>2733.638</v>
      </c>
      <c r="L9" s="84">
        <f>L119</f>
        <v>2960.311</v>
      </c>
      <c r="M9" s="84">
        <f>M119</f>
        <v>2450.692</v>
      </c>
      <c r="N9" s="84">
        <f>N119</f>
        <v>-21.775999999999996</v>
      </c>
      <c r="O9" s="217">
        <f>O119</f>
        <v>3047563.22</v>
      </c>
    </row>
    <row r="10" spans="1:15" s="47" customFormat="1" ht="15.75" customHeight="1">
      <c r="A10" s="250" t="s">
        <v>61</v>
      </c>
      <c r="B10" s="250"/>
      <c r="C10" s="97">
        <v>63</v>
      </c>
      <c r="D10" s="97">
        <v>0</v>
      </c>
      <c r="E10" s="5">
        <v>865</v>
      </c>
      <c r="F10" s="98" t="s">
        <v>62</v>
      </c>
      <c r="G10" s="99"/>
      <c r="H10" s="99"/>
      <c r="I10" s="99"/>
      <c r="J10" s="99"/>
      <c r="K10" s="48">
        <f>K11+K15+K32+K36+K43</f>
        <v>1317.016</v>
      </c>
      <c r="L10" s="48">
        <f>L11+L15+L32+L36+L43</f>
        <v>1379.115</v>
      </c>
      <c r="M10" s="48">
        <f>M11+M15+M32+M36+M43</f>
        <v>1317.2849999999999</v>
      </c>
      <c r="N10" s="48">
        <f>N11+N15+N32+N36+N43</f>
        <v>-9.212</v>
      </c>
      <c r="O10" s="218">
        <f>O11+O15+O32+O36+O43+O26+O29</f>
        <v>1625527.9000000001</v>
      </c>
    </row>
    <row r="11" spans="1:15" ht="26.25" customHeight="1">
      <c r="A11" s="252" t="s">
        <v>84</v>
      </c>
      <c r="B11" s="252"/>
      <c r="C11" s="97">
        <v>63</v>
      </c>
      <c r="D11" s="97">
        <v>1</v>
      </c>
      <c r="E11" s="5">
        <v>865</v>
      </c>
      <c r="F11" s="100" t="s">
        <v>62</v>
      </c>
      <c r="G11" s="100" t="s">
        <v>63</v>
      </c>
      <c r="H11" s="100"/>
      <c r="I11" s="100"/>
      <c r="J11" s="101"/>
      <c r="K11" s="51">
        <f>K12</f>
        <v>407</v>
      </c>
      <c r="L11" s="51">
        <f>L12</f>
        <v>415</v>
      </c>
      <c r="M11" s="51">
        <f>M12</f>
        <v>415</v>
      </c>
      <c r="N11" s="51">
        <f>N12</f>
        <v>-2.705</v>
      </c>
      <c r="O11" s="219">
        <f>O12</f>
        <v>427493.97</v>
      </c>
    </row>
    <row r="12" spans="1:15" ht="16.5" customHeight="1">
      <c r="A12" s="70" t="s">
        <v>105</v>
      </c>
      <c r="B12" s="28" t="s">
        <v>166</v>
      </c>
      <c r="C12" s="97">
        <v>63</v>
      </c>
      <c r="D12" s="97">
        <v>1</v>
      </c>
      <c r="E12" s="5">
        <v>865</v>
      </c>
      <c r="F12" s="102" t="s">
        <v>62</v>
      </c>
      <c r="G12" s="102" t="s">
        <v>63</v>
      </c>
      <c r="H12" s="102"/>
      <c r="I12" s="103" t="s">
        <v>339</v>
      </c>
      <c r="J12" s="104" t="s">
        <v>106</v>
      </c>
      <c r="K12" s="51">
        <f aca="true" t="shared" si="0" ref="K12:O13">K13</f>
        <v>407</v>
      </c>
      <c r="L12" s="51">
        <f t="shared" si="0"/>
        <v>415</v>
      </c>
      <c r="M12" s="51">
        <f t="shared" si="0"/>
        <v>415</v>
      </c>
      <c r="N12" s="51">
        <f t="shared" si="0"/>
        <v>-2.705</v>
      </c>
      <c r="O12" s="219">
        <f t="shared" si="0"/>
        <v>427493.97</v>
      </c>
    </row>
    <row r="13" spans="1:15" ht="39" customHeight="1">
      <c r="A13" s="66" t="s">
        <v>100</v>
      </c>
      <c r="B13" s="66" t="s">
        <v>100</v>
      </c>
      <c r="C13" s="97">
        <v>63</v>
      </c>
      <c r="D13" s="97">
        <v>1</v>
      </c>
      <c r="E13" s="5">
        <v>865</v>
      </c>
      <c r="F13" s="102" t="s">
        <v>62</v>
      </c>
      <c r="G13" s="102" t="s">
        <v>63</v>
      </c>
      <c r="H13" s="102"/>
      <c r="I13" s="103" t="s">
        <v>339</v>
      </c>
      <c r="J13" s="103" t="s">
        <v>35</v>
      </c>
      <c r="K13" s="51">
        <f t="shared" si="0"/>
        <v>407</v>
      </c>
      <c r="L13" s="51">
        <f t="shared" si="0"/>
        <v>415</v>
      </c>
      <c r="M13" s="51">
        <f t="shared" si="0"/>
        <v>415</v>
      </c>
      <c r="N13" s="51">
        <f t="shared" si="0"/>
        <v>-2.705</v>
      </c>
      <c r="O13" s="219">
        <f>O14</f>
        <v>427493.97</v>
      </c>
    </row>
    <row r="14" spans="1:15" ht="15" customHeight="1">
      <c r="A14" s="66" t="s">
        <v>117</v>
      </c>
      <c r="B14" s="66" t="s">
        <v>117</v>
      </c>
      <c r="C14" s="97">
        <v>63</v>
      </c>
      <c r="D14" s="97">
        <v>1</v>
      </c>
      <c r="E14" s="5">
        <v>865</v>
      </c>
      <c r="F14" s="101" t="s">
        <v>62</v>
      </c>
      <c r="G14" s="101" t="s">
        <v>63</v>
      </c>
      <c r="H14" s="101"/>
      <c r="I14" s="103" t="s">
        <v>339</v>
      </c>
      <c r="J14" s="103" t="s">
        <v>36</v>
      </c>
      <c r="K14" s="51">
        <v>407</v>
      </c>
      <c r="L14" s="51">
        <v>415</v>
      </c>
      <c r="M14" s="51">
        <v>415</v>
      </c>
      <c r="N14" s="134">
        <v>-2.705</v>
      </c>
      <c r="O14" s="219">
        <v>427493.97</v>
      </c>
    </row>
    <row r="15" spans="1:15" s="49" customFormat="1" ht="39" customHeight="1">
      <c r="A15" s="250" t="s">
        <v>66</v>
      </c>
      <c r="B15" s="250"/>
      <c r="C15" s="97">
        <v>63</v>
      </c>
      <c r="D15" s="97">
        <v>0</v>
      </c>
      <c r="E15" s="5">
        <v>865</v>
      </c>
      <c r="F15" s="98" t="s">
        <v>62</v>
      </c>
      <c r="G15" s="98" t="s">
        <v>67</v>
      </c>
      <c r="H15" s="98"/>
      <c r="I15" s="98"/>
      <c r="J15" s="98"/>
      <c r="K15" s="48">
        <f>K16</f>
        <v>907.5160000000001</v>
      </c>
      <c r="L15" s="48">
        <f>L16</f>
        <v>959.115</v>
      </c>
      <c r="M15" s="48">
        <f>M16</f>
        <v>897.285</v>
      </c>
      <c r="N15" s="48">
        <f>N16</f>
        <v>-6.507000000000001</v>
      </c>
      <c r="O15" s="218">
        <f>O16</f>
        <v>875862.29</v>
      </c>
    </row>
    <row r="16" spans="1:15" ht="26.25" customHeight="1">
      <c r="A16" s="246" t="s">
        <v>107</v>
      </c>
      <c r="B16" s="246"/>
      <c r="C16" s="105">
        <v>63</v>
      </c>
      <c r="D16" s="105">
        <v>0</v>
      </c>
      <c r="E16" s="5">
        <v>865</v>
      </c>
      <c r="F16" s="101" t="s">
        <v>62</v>
      </c>
      <c r="G16" s="101" t="s">
        <v>67</v>
      </c>
      <c r="H16" s="103" t="s">
        <v>124</v>
      </c>
      <c r="I16" s="103" t="s">
        <v>340</v>
      </c>
      <c r="J16" s="101"/>
      <c r="K16" s="51">
        <f>K17+K19+K21</f>
        <v>907.5160000000001</v>
      </c>
      <c r="L16" s="51">
        <f>L17+L19+L21</f>
        <v>959.115</v>
      </c>
      <c r="M16" s="51">
        <f>M17+M19+M21</f>
        <v>897.285</v>
      </c>
      <c r="N16" s="51">
        <f>N17+N19+N21</f>
        <v>-6.507000000000001</v>
      </c>
      <c r="O16" s="219">
        <f>O17+O19+O21</f>
        <v>875862.29</v>
      </c>
    </row>
    <row r="17" spans="1:15" ht="39" customHeight="1">
      <c r="A17" s="28"/>
      <c r="B17" s="66" t="s">
        <v>100</v>
      </c>
      <c r="C17" s="105">
        <v>63</v>
      </c>
      <c r="D17" s="105">
        <v>0</v>
      </c>
      <c r="E17" s="5">
        <v>865</v>
      </c>
      <c r="F17" s="102" t="s">
        <v>62</v>
      </c>
      <c r="G17" s="102" t="s">
        <v>67</v>
      </c>
      <c r="H17" s="103" t="s">
        <v>124</v>
      </c>
      <c r="I17" s="103" t="s">
        <v>340</v>
      </c>
      <c r="J17" s="101" t="s">
        <v>35</v>
      </c>
      <c r="K17" s="51">
        <f>K18</f>
        <v>596.316</v>
      </c>
      <c r="L17" s="51">
        <f>L18</f>
        <v>610.785</v>
      </c>
      <c r="M17" s="51">
        <f>M18</f>
        <v>610.785</v>
      </c>
      <c r="N17" s="51">
        <f>N18</f>
        <v>-15.355</v>
      </c>
      <c r="O17" s="219">
        <f>O18</f>
        <v>590889.27</v>
      </c>
    </row>
    <row r="18" spans="1:15" ht="15" customHeight="1">
      <c r="A18" s="52"/>
      <c r="B18" s="66" t="s">
        <v>117</v>
      </c>
      <c r="C18" s="105">
        <v>63</v>
      </c>
      <c r="D18" s="105">
        <v>0</v>
      </c>
      <c r="E18" s="5">
        <v>865</v>
      </c>
      <c r="F18" s="101" t="s">
        <v>62</v>
      </c>
      <c r="G18" s="101" t="s">
        <v>67</v>
      </c>
      <c r="H18" s="103" t="s">
        <v>124</v>
      </c>
      <c r="I18" s="103" t="s">
        <v>340</v>
      </c>
      <c r="J18" s="101" t="s">
        <v>36</v>
      </c>
      <c r="K18" s="51">
        <v>596.316</v>
      </c>
      <c r="L18" s="51">
        <v>610.785</v>
      </c>
      <c r="M18" s="51">
        <v>610.785</v>
      </c>
      <c r="N18" s="52">
        <v>-15.355</v>
      </c>
      <c r="O18" s="219">
        <v>590889.27</v>
      </c>
    </row>
    <row r="19" spans="1:15" ht="15.75" customHeight="1">
      <c r="A19" s="52"/>
      <c r="B19" s="71" t="s">
        <v>102</v>
      </c>
      <c r="C19" s="105">
        <v>63</v>
      </c>
      <c r="D19" s="105">
        <v>0</v>
      </c>
      <c r="E19" s="5">
        <v>865</v>
      </c>
      <c r="F19" s="106" t="s">
        <v>62</v>
      </c>
      <c r="G19" s="106" t="s">
        <v>67</v>
      </c>
      <c r="H19" s="103" t="s">
        <v>124</v>
      </c>
      <c r="I19" s="103" t="s">
        <v>340</v>
      </c>
      <c r="J19" s="106" t="s">
        <v>37</v>
      </c>
      <c r="K19" s="51">
        <f>K20</f>
        <v>273.913</v>
      </c>
      <c r="L19" s="51">
        <f>L20</f>
        <v>301.33000000000004</v>
      </c>
      <c r="M19" s="51">
        <f>M20</f>
        <v>239.5</v>
      </c>
      <c r="N19" s="51">
        <f>N20</f>
        <v>9.129</v>
      </c>
      <c r="O19" s="219">
        <f>O20</f>
        <v>281133.61</v>
      </c>
    </row>
    <row r="20" spans="1:15" ht="27.75" customHeight="1">
      <c r="A20" s="52"/>
      <c r="B20" s="71" t="s">
        <v>101</v>
      </c>
      <c r="C20" s="105">
        <v>63</v>
      </c>
      <c r="D20" s="105">
        <v>0</v>
      </c>
      <c r="E20" s="5">
        <v>865</v>
      </c>
      <c r="F20" s="106" t="s">
        <v>62</v>
      </c>
      <c r="G20" s="106" t="s">
        <v>67</v>
      </c>
      <c r="H20" s="103" t="s">
        <v>124</v>
      </c>
      <c r="I20" s="103" t="s">
        <v>340</v>
      </c>
      <c r="J20" s="106" t="s">
        <v>38</v>
      </c>
      <c r="K20" s="51">
        <v>273.913</v>
      </c>
      <c r="L20" s="51">
        <f>231.33+70</f>
        <v>301.33000000000004</v>
      </c>
      <c r="M20" s="51">
        <f>239.5</f>
        <v>239.5</v>
      </c>
      <c r="N20" s="134">
        <v>9.129</v>
      </c>
      <c r="O20" s="219">
        <v>281133.61</v>
      </c>
    </row>
    <row r="21" spans="1:15" ht="15.75" customHeight="1">
      <c r="A21" s="52"/>
      <c r="B21" s="107" t="s">
        <v>39</v>
      </c>
      <c r="C21" s="105">
        <v>63</v>
      </c>
      <c r="D21" s="105">
        <v>0</v>
      </c>
      <c r="E21" s="5">
        <v>865</v>
      </c>
      <c r="F21" s="101" t="s">
        <v>62</v>
      </c>
      <c r="G21" s="101" t="s">
        <v>67</v>
      </c>
      <c r="H21" s="103" t="s">
        <v>124</v>
      </c>
      <c r="I21" s="103" t="s">
        <v>340</v>
      </c>
      <c r="J21" s="101" t="s">
        <v>40</v>
      </c>
      <c r="K21" s="51">
        <f>K23+K24+K25</f>
        <v>37.287</v>
      </c>
      <c r="L21" s="51">
        <f>L23+L24+L25</f>
        <v>47</v>
      </c>
      <c r="M21" s="51">
        <f>M23+M24+M25</f>
        <v>47</v>
      </c>
      <c r="N21" s="51">
        <f>N23+N24+N25</f>
        <v>-0.281</v>
      </c>
      <c r="O21" s="219">
        <f>O23+O24+O25</f>
        <v>3839.41</v>
      </c>
    </row>
    <row r="22" spans="1:15" ht="15.75" customHeight="1">
      <c r="A22" s="52"/>
      <c r="B22" s="216" t="s">
        <v>342</v>
      </c>
      <c r="C22" s="105"/>
      <c r="D22" s="105"/>
      <c r="E22" s="5">
        <v>865</v>
      </c>
      <c r="F22" s="101" t="s">
        <v>62</v>
      </c>
      <c r="G22" s="101" t="s">
        <v>67</v>
      </c>
      <c r="H22" s="103" t="s">
        <v>124</v>
      </c>
      <c r="I22" s="103" t="s">
        <v>340</v>
      </c>
      <c r="J22" s="101" t="s">
        <v>341</v>
      </c>
      <c r="K22" s="51"/>
      <c r="L22" s="51"/>
      <c r="M22" s="51"/>
      <c r="N22" s="51"/>
      <c r="O22" s="219">
        <f>O21</f>
        <v>3839.41</v>
      </c>
    </row>
    <row r="23" spans="1:15" ht="15.75" customHeight="1" hidden="1">
      <c r="A23" s="52"/>
      <c r="B23" s="107" t="s">
        <v>48</v>
      </c>
      <c r="C23" s="105">
        <v>63</v>
      </c>
      <c r="D23" s="105">
        <v>0</v>
      </c>
      <c r="E23" s="5">
        <v>865</v>
      </c>
      <c r="F23" s="101" t="s">
        <v>62</v>
      </c>
      <c r="G23" s="101" t="s">
        <v>67</v>
      </c>
      <c r="H23" s="103" t="s">
        <v>124</v>
      </c>
      <c r="I23" s="103" t="s">
        <v>340</v>
      </c>
      <c r="J23" s="101" t="s">
        <v>41</v>
      </c>
      <c r="K23" s="51">
        <v>30.287</v>
      </c>
      <c r="L23" s="51">
        <v>40</v>
      </c>
      <c r="M23" s="51">
        <v>40</v>
      </c>
      <c r="N23" s="134">
        <v>0</v>
      </c>
      <c r="O23" s="219">
        <v>3028</v>
      </c>
    </row>
    <row r="24" spans="1:15" ht="15.75" customHeight="1" hidden="1">
      <c r="A24" s="52"/>
      <c r="B24" s="107" t="s">
        <v>169</v>
      </c>
      <c r="C24" s="105">
        <v>63</v>
      </c>
      <c r="D24" s="105">
        <v>0</v>
      </c>
      <c r="E24" s="5">
        <v>865</v>
      </c>
      <c r="F24" s="101" t="s">
        <v>62</v>
      </c>
      <c r="G24" s="101" t="s">
        <v>67</v>
      </c>
      <c r="H24" s="103" t="s">
        <v>124</v>
      </c>
      <c r="I24" s="103" t="s">
        <v>340</v>
      </c>
      <c r="J24" s="101" t="s">
        <v>42</v>
      </c>
      <c r="K24" s="51">
        <v>3</v>
      </c>
      <c r="L24" s="51">
        <v>3</v>
      </c>
      <c r="M24" s="51">
        <v>3</v>
      </c>
      <c r="N24" s="134">
        <v>-0.281</v>
      </c>
      <c r="O24" s="219">
        <v>511</v>
      </c>
    </row>
    <row r="25" spans="1:15" ht="15.75" customHeight="1" hidden="1">
      <c r="A25" s="52"/>
      <c r="B25" s="107" t="s">
        <v>167</v>
      </c>
      <c r="C25" s="105"/>
      <c r="D25" s="105"/>
      <c r="E25" s="5">
        <v>865</v>
      </c>
      <c r="F25" s="101" t="s">
        <v>62</v>
      </c>
      <c r="G25" s="101" t="s">
        <v>67</v>
      </c>
      <c r="H25" s="103" t="s">
        <v>124</v>
      </c>
      <c r="I25" s="103" t="s">
        <v>340</v>
      </c>
      <c r="J25" s="101" t="s">
        <v>168</v>
      </c>
      <c r="K25" s="51">
        <v>4</v>
      </c>
      <c r="L25" s="51">
        <v>4</v>
      </c>
      <c r="M25" s="51">
        <v>4</v>
      </c>
      <c r="N25" s="134">
        <v>0</v>
      </c>
      <c r="O25" s="219">
        <v>300.41</v>
      </c>
    </row>
    <row r="26" spans="1:15" ht="17.25" customHeight="1">
      <c r="A26" s="52"/>
      <c r="B26" s="140" t="s">
        <v>362</v>
      </c>
      <c r="C26" s="105"/>
      <c r="D26" s="105"/>
      <c r="E26" s="5">
        <v>865</v>
      </c>
      <c r="F26" s="101" t="s">
        <v>62</v>
      </c>
      <c r="G26" s="101" t="s">
        <v>67</v>
      </c>
      <c r="H26" s="103"/>
      <c r="I26" s="103" t="s">
        <v>364</v>
      </c>
      <c r="J26" s="101"/>
      <c r="K26" s="51"/>
      <c r="L26" s="51"/>
      <c r="M26" s="51"/>
      <c r="N26" s="134"/>
      <c r="O26" s="219">
        <f>O27</f>
        <v>5307.84</v>
      </c>
    </row>
    <row r="27" spans="1:15" ht="25.5" customHeight="1">
      <c r="A27" s="52"/>
      <c r="B27" s="232" t="s">
        <v>349</v>
      </c>
      <c r="C27" s="105"/>
      <c r="D27" s="105"/>
      <c r="E27" s="5">
        <v>865</v>
      </c>
      <c r="F27" s="101" t="s">
        <v>62</v>
      </c>
      <c r="G27" s="101" t="s">
        <v>67</v>
      </c>
      <c r="H27" s="103"/>
      <c r="I27" s="103" t="s">
        <v>364</v>
      </c>
      <c r="J27" s="106" t="s">
        <v>37</v>
      </c>
      <c r="K27" s="51"/>
      <c r="L27" s="51"/>
      <c r="M27" s="51"/>
      <c r="N27" s="134"/>
      <c r="O27" s="219">
        <f>O28</f>
        <v>5307.84</v>
      </c>
    </row>
    <row r="28" spans="1:15" ht="24.75" customHeight="1">
      <c r="A28" s="52"/>
      <c r="B28" s="172" t="s">
        <v>101</v>
      </c>
      <c r="C28" s="105"/>
      <c r="D28" s="105"/>
      <c r="E28" s="5">
        <v>865</v>
      </c>
      <c r="F28" s="101" t="s">
        <v>62</v>
      </c>
      <c r="G28" s="101" t="s">
        <v>67</v>
      </c>
      <c r="H28" s="103"/>
      <c r="I28" s="103" t="s">
        <v>364</v>
      </c>
      <c r="J28" s="106" t="s">
        <v>38</v>
      </c>
      <c r="K28" s="51"/>
      <c r="L28" s="51"/>
      <c r="M28" s="51"/>
      <c r="N28" s="134"/>
      <c r="O28" s="219">
        <v>5307.84</v>
      </c>
    </row>
    <row r="29" spans="1:15" ht="15.75" customHeight="1">
      <c r="A29" s="52"/>
      <c r="B29" s="231" t="s">
        <v>363</v>
      </c>
      <c r="C29" s="105"/>
      <c r="D29" s="105"/>
      <c r="E29" s="5">
        <v>865</v>
      </c>
      <c r="F29" s="101" t="s">
        <v>62</v>
      </c>
      <c r="G29" s="101" t="s">
        <v>67</v>
      </c>
      <c r="H29" s="103"/>
      <c r="I29" s="103" t="s">
        <v>365</v>
      </c>
      <c r="J29" s="101"/>
      <c r="K29" s="51"/>
      <c r="L29" s="51"/>
      <c r="M29" s="51"/>
      <c r="N29" s="134"/>
      <c r="O29" s="219">
        <f>O30</f>
        <v>5000</v>
      </c>
    </row>
    <row r="30" spans="1:15" ht="15.75" customHeight="1">
      <c r="A30" s="52"/>
      <c r="B30" s="231" t="s">
        <v>39</v>
      </c>
      <c r="C30" s="105"/>
      <c r="D30" s="105"/>
      <c r="E30" s="5">
        <v>865</v>
      </c>
      <c r="F30" s="101" t="s">
        <v>62</v>
      </c>
      <c r="G30" s="101" t="s">
        <v>67</v>
      </c>
      <c r="H30" s="103"/>
      <c r="I30" s="103" t="s">
        <v>365</v>
      </c>
      <c r="J30" s="101" t="s">
        <v>40</v>
      </c>
      <c r="K30" s="51"/>
      <c r="L30" s="51"/>
      <c r="M30" s="51"/>
      <c r="N30" s="134"/>
      <c r="O30" s="219">
        <f>O31</f>
        <v>5000</v>
      </c>
    </row>
    <row r="31" spans="1:15" ht="15.75" customHeight="1">
      <c r="A31" s="52"/>
      <c r="B31" s="140" t="s">
        <v>342</v>
      </c>
      <c r="C31" s="105"/>
      <c r="D31" s="105"/>
      <c r="E31" s="5">
        <v>865</v>
      </c>
      <c r="F31" s="101" t="s">
        <v>62</v>
      </c>
      <c r="G31" s="101" t="s">
        <v>67</v>
      </c>
      <c r="H31" s="103"/>
      <c r="I31" s="103" t="s">
        <v>365</v>
      </c>
      <c r="J31" s="101" t="s">
        <v>341</v>
      </c>
      <c r="K31" s="51"/>
      <c r="L31" s="51"/>
      <c r="M31" s="51"/>
      <c r="N31" s="134"/>
      <c r="O31" s="219">
        <v>5000</v>
      </c>
    </row>
    <row r="32" spans="1:15" s="49" customFormat="1" ht="26.25" customHeight="1">
      <c r="A32" s="108" t="s">
        <v>108</v>
      </c>
      <c r="B32" s="108" t="s">
        <v>108</v>
      </c>
      <c r="C32" s="97">
        <v>63</v>
      </c>
      <c r="D32" s="97">
        <v>0</v>
      </c>
      <c r="E32" s="5">
        <v>865</v>
      </c>
      <c r="F32" s="98" t="s">
        <v>62</v>
      </c>
      <c r="G32" s="98" t="s">
        <v>43</v>
      </c>
      <c r="H32" s="98"/>
      <c r="I32" s="98"/>
      <c r="J32" s="98"/>
      <c r="K32" s="48">
        <f>K33</f>
        <v>2</v>
      </c>
      <c r="L32" s="48">
        <f>L33</f>
        <v>0</v>
      </c>
      <c r="M32" s="48">
        <f>M33</f>
        <v>0</v>
      </c>
      <c r="N32" s="48">
        <f>N33</f>
        <v>0</v>
      </c>
      <c r="O32" s="218">
        <f>O33+O40</f>
        <v>2100</v>
      </c>
    </row>
    <row r="33" spans="1:15" s="49" customFormat="1" ht="26.25" customHeight="1">
      <c r="A33" s="70" t="s">
        <v>109</v>
      </c>
      <c r="B33" s="245" t="s">
        <v>147</v>
      </c>
      <c r="C33" s="245"/>
      <c r="D33" s="105">
        <v>0</v>
      </c>
      <c r="E33" s="5">
        <v>865</v>
      </c>
      <c r="F33" s="101" t="s">
        <v>62</v>
      </c>
      <c r="G33" s="101" t="s">
        <v>43</v>
      </c>
      <c r="H33" s="101" t="s">
        <v>127</v>
      </c>
      <c r="I33" s="109" t="s">
        <v>345</v>
      </c>
      <c r="J33" s="101"/>
      <c r="K33" s="51">
        <f>K34</f>
        <v>2</v>
      </c>
      <c r="L33" s="51">
        <f aca="true" t="shared" si="1" ref="L33:O34">L34</f>
        <v>0</v>
      </c>
      <c r="M33" s="51">
        <f t="shared" si="1"/>
        <v>0</v>
      </c>
      <c r="N33" s="51">
        <f t="shared" si="1"/>
        <v>0</v>
      </c>
      <c r="O33" s="219">
        <f t="shared" si="1"/>
        <v>2000</v>
      </c>
    </row>
    <row r="34" spans="1:15" ht="14.25" customHeight="1">
      <c r="A34" s="52"/>
      <c r="B34" s="53" t="s">
        <v>79</v>
      </c>
      <c r="C34" s="105">
        <v>63</v>
      </c>
      <c r="D34" s="105">
        <v>0</v>
      </c>
      <c r="E34" s="5">
        <v>865</v>
      </c>
      <c r="F34" s="101" t="s">
        <v>62</v>
      </c>
      <c r="G34" s="110" t="s">
        <v>43</v>
      </c>
      <c r="H34" s="101" t="s">
        <v>127</v>
      </c>
      <c r="I34" s="109" t="s">
        <v>345</v>
      </c>
      <c r="J34" s="101" t="s">
        <v>64</v>
      </c>
      <c r="K34" s="51">
        <f>K35</f>
        <v>2</v>
      </c>
      <c r="L34" s="51">
        <f t="shared" si="1"/>
        <v>0</v>
      </c>
      <c r="M34" s="51">
        <f t="shared" si="1"/>
        <v>0</v>
      </c>
      <c r="N34" s="51">
        <f t="shared" si="1"/>
        <v>0</v>
      </c>
      <c r="O34" s="219">
        <f t="shared" si="1"/>
        <v>2000</v>
      </c>
    </row>
    <row r="35" spans="1:15" ht="16.5" customHeight="1">
      <c r="A35" s="52"/>
      <c r="B35" s="246" t="s">
        <v>149</v>
      </c>
      <c r="C35" s="246"/>
      <c r="D35" s="105">
        <v>0</v>
      </c>
      <c r="E35" s="5">
        <v>865</v>
      </c>
      <c r="F35" s="101" t="s">
        <v>62</v>
      </c>
      <c r="G35" s="110" t="s">
        <v>43</v>
      </c>
      <c r="H35" s="101" t="s">
        <v>127</v>
      </c>
      <c r="I35" s="109" t="s">
        <v>345</v>
      </c>
      <c r="J35" s="106" t="s">
        <v>150</v>
      </c>
      <c r="K35" s="51">
        <v>2</v>
      </c>
      <c r="L35" s="51"/>
      <c r="M35" s="51"/>
      <c r="N35" s="51">
        <v>0</v>
      </c>
      <c r="O35" s="219">
        <v>2000</v>
      </c>
    </row>
    <row r="36" spans="1:15" s="49" customFormat="1" ht="15.75" customHeight="1" hidden="1">
      <c r="A36" s="250" t="s">
        <v>69</v>
      </c>
      <c r="B36" s="250"/>
      <c r="C36" s="97">
        <v>63</v>
      </c>
      <c r="D36" s="97">
        <v>0</v>
      </c>
      <c r="E36" s="5">
        <v>865</v>
      </c>
      <c r="F36" s="98" t="s">
        <v>62</v>
      </c>
      <c r="G36" s="98" t="s">
        <v>80</v>
      </c>
      <c r="H36" s="98"/>
      <c r="I36" s="98"/>
      <c r="J36" s="98"/>
      <c r="K36" s="48">
        <f aca="true" t="shared" si="2" ref="K36:O38">K37</f>
        <v>0</v>
      </c>
      <c r="L36" s="48">
        <f t="shared" si="2"/>
        <v>5</v>
      </c>
      <c r="M36" s="48">
        <f t="shared" si="2"/>
        <v>5</v>
      </c>
      <c r="N36" s="48">
        <f t="shared" si="2"/>
        <v>0</v>
      </c>
      <c r="O36" s="218">
        <f t="shared" si="2"/>
        <v>0</v>
      </c>
    </row>
    <row r="37" spans="1:15" ht="15.75" customHeight="1" hidden="1">
      <c r="A37" s="251" t="s">
        <v>90</v>
      </c>
      <c r="B37" s="251"/>
      <c r="C37" s="105">
        <v>63</v>
      </c>
      <c r="D37" s="105">
        <v>0</v>
      </c>
      <c r="E37" s="5">
        <v>865</v>
      </c>
      <c r="F37" s="101" t="s">
        <v>62</v>
      </c>
      <c r="G37" s="101" t="s">
        <v>80</v>
      </c>
      <c r="H37" s="101" t="s">
        <v>125</v>
      </c>
      <c r="I37" s="111" t="s">
        <v>323</v>
      </c>
      <c r="J37" s="101"/>
      <c r="K37" s="51">
        <f t="shared" si="2"/>
        <v>0</v>
      </c>
      <c r="L37" s="51">
        <f t="shared" si="2"/>
        <v>5</v>
      </c>
      <c r="M37" s="51">
        <f t="shared" si="2"/>
        <v>5</v>
      </c>
      <c r="N37" s="51">
        <f t="shared" si="2"/>
        <v>0</v>
      </c>
      <c r="O37" s="219">
        <f t="shared" si="2"/>
        <v>0</v>
      </c>
    </row>
    <row r="38" spans="1:15" ht="12.75" hidden="1">
      <c r="A38" s="52"/>
      <c r="B38" s="50" t="s">
        <v>39</v>
      </c>
      <c r="C38" s="105">
        <v>63</v>
      </c>
      <c r="D38" s="105">
        <v>0</v>
      </c>
      <c r="E38" s="5">
        <v>865</v>
      </c>
      <c r="F38" s="101" t="s">
        <v>62</v>
      </c>
      <c r="G38" s="101" t="s">
        <v>80</v>
      </c>
      <c r="H38" s="101" t="s">
        <v>125</v>
      </c>
      <c r="I38" s="111" t="s">
        <v>323</v>
      </c>
      <c r="J38" s="101" t="s">
        <v>40</v>
      </c>
      <c r="K38" s="51">
        <f t="shared" si="2"/>
        <v>0</v>
      </c>
      <c r="L38" s="51">
        <f t="shared" si="2"/>
        <v>5</v>
      </c>
      <c r="M38" s="51">
        <f t="shared" si="2"/>
        <v>5</v>
      </c>
      <c r="N38" s="51">
        <f t="shared" si="2"/>
        <v>0</v>
      </c>
      <c r="O38" s="219">
        <f t="shared" si="2"/>
        <v>0</v>
      </c>
    </row>
    <row r="39" spans="1:15" ht="15.75" customHeight="1" hidden="1">
      <c r="A39" s="52"/>
      <c r="B39" s="53" t="s">
        <v>44</v>
      </c>
      <c r="C39" s="105">
        <v>63</v>
      </c>
      <c r="D39" s="105">
        <v>0</v>
      </c>
      <c r="E39" s="5">
        <v>865</v>
      </c>
      <c r="F39" s="101" t="s">
        <v>62</v>
      </c>
      <c r="G39" s="101" t="s">
        <v>80</v>
      </c>
      <c r="H39" s="101" t="s">
        <v>125</v>
      </c>
      <c r="I39" s="111" t="s">
        <v>323</v>
      </c>
      <c r="J39" s="101" t="s">
        <v>45</v>
      </c>
      <c r="K39" s="51">
        <v>0</v>
      </c>
      <c r="L39" s="51">
        <v>5</v>
      </c>
      <c r="M39" s="51">
        <v>5</v>
      </c>
      <c r="N39" s="134"/>
      <c r="O39" s="219"/>
    </row>
    <row r="40" spans="1:15" ht="40.5" customHeight="1">
      <c r="A40" s="52"/>
      <c r="B40" s="225" t="s">
        <v>343</v>
      </c>
      <c r="C40" s="105"/>
      <c r="D40" s="105"/>
      <c r="E40" s="227">
        <v>865</v>
      </c>
      <c r="F40" s="228" t="s">
        <v>62</v>
      </c>
      <c r="G40" s="229" t="s">
        <v>43</v>
      </c>
      <c r="H40" s="230" t="s">
        <v>344</v>
      </c>
      <c r="I40" s="109" t="s">
        <v>346</v>
      </c>
      <c r="J40" s="101"/>
      <c r="K40" s="51"/>
      <c r="L40" s="51"/>
      <c r="M40" s="51"/>
      <c r="N40" s="134"/>
      <c r="O40" s="219">
        <f>O41</f>
        <v>100</v>
      </c>
    </row>
    <row r="41" spans="1:15" ht="15.75" customHeight="1">
      <c r="A41" s="52"/>
      <c r="B41" s="226" t="s">
        <v>79</v>
      </c>
      <c r="C41" s="105"/>
      <c r="D41" s="105"/>
      <c r="E41" s="227">
        <v>865</v>
      </c>
      <c r="F41" s="228" t="s">
        <v>62</v>
      </c>
      <c r="G41" s="229" t="s">
        <v>43</v>
      </c>
      <c r="H41" s="230" t="s">
        <v>344</v>
      </c>
      <c r="I41" s="109" t="s">
        <v>346</v>
      </c>
      <c r="J41" s="228" t="s">
        <v>64</v>
      </c>
      <c r="K41" s="51"/>
      <c r="L41" s="51"/>
      <c r="M41" s="51"/>
      <c r="N41" s="134"/>
      <c r="O41" s="219">
        <f>O42</f>
        <v>100</v>
      </c>
    </row>
    <row r="42" spans="1:15" ht="15.75" customHeight="1">
      <c r="A42" s="52"/>
      <c r="B42" s="226" t="s">
        <v>149</v>
      </c>
      <c r="C42" s="105"/>
      <c r="D42" s="105"/>
      <c r="E42" s="227">
        <v>865</v>
      </c>
      <c r="F42" s="228" t="s">
        <v>62</v>
      </c>
      <c r="G42" s="229" t="s">
        <v>43</v>
      </c>
      <c r="H42" s="230" t="s">
        <v>344</v>
      </c>
      <c r="I42" s="109" t="s">
        <v>346</v>
      </c>
      <c r="J42" s="228" t="s">
        <v>150</v>
      </c>
      <c r="K42" s="51"/>
      <c r="L42" s="51"/>
      <c r="M42" s="51"/>
      <c r="N42" s="134"/>
      <c r="O42" s="219">
        <v>100</v>
      </c>
    </row>
    <row r="43" spans="1:15" s="49" customFormat="1" ht="15.75" customHeight="1">
      <c r="A43" s="250" t="s">
        <v>70</v>
      </c>
      <c r="B43" s="250"/>
      <c r="C43" s="97">
        <v>63</v>
      </c>
      <c r="D43" s="97">
        <v>0</v>
      </c>
      <c r="E43" s="5">
        <v>865</v>
      </c>
      <c r="F43" s="98" t="s">
        <v>62</v>
      </c>
      <c r="G43" s="98" t="s">
        <v>81</v>
      </c>
      <c r="H43" s="98"/>
      <c r="I43" s="98"/>
      <c r="J43" s="98"/>
      <c r="K43" s="48">
        <f>K50</f>
        <v>0.5</v>
      </c>
      <c r="L43" s="48">
        <f>L50</f>
        <v>0</v>
      </c>
      <c r="M43" s="48">
        <f>M50</f>
        <v>0</v>
      </c>
      <c r="N43" s="48">
        <f>N50</f>
        <v>0</v>
      </c>
      <c r="O43" s="218">
        <f>O44+O47+O50</f>
        <v>309763.8</v>
      </c>
    </row>
    <row r="44" spans="1:15" s="49" customFormat="1" ht="29.25" customHeight="1">
      <c r="A44" s="69"/>
      <c r="B44" s="140" t="s">
        <v>347</v>
      </c>
      <c r="C44" s="97"/>
      <c r="D44" s="97"/>
      <c r="E44" s="227">
        <v>865</v>
      </c>
      <c r="F44" s="229" t="s">
        <v>62</v>
      </c>
      <c r="G44" s="229" t="s">
        <v>81</v>
      </c>
      <c r="H44" s="228" t="s">
        <v>350</v>
      </c>
      <c r="I44" s="228" t="s">
        <v>350</v>
      </c>
      <c r="J44" s="98"/>
      <c r="K44" s="48"/>
      <c r="L44" s="48"/>
      <c r="M44" s="48"/>
      <c r="N44" s="48"/>
      <c r="O44" s="219">
        <f>O45</f>
        <v>4000</v>
      </c>
    </row>
    <row r="45" spans="1:15" s="49" customFormat="1" ht="15.75" customHeight="1">
      <c r="A45" s="69"/>
      <c r="B45" s="231" t="s">
        <v>39</v>
      </c>
      <c r="C45" s="97"/>
      <c r="D45" s="97"/>
      <c r="E45" s="227">
        <v>865</v>
      </c>
      <c r="F45" s="229" t="s">
        <v>62</v>
      </c>
      <c r="G45" s="229" t="s">
        <v>81</v>
      </c>
      <c r="H45" s="228" t="s">
        <v>350</v>
      </c>
      <c r="I45" s="228" t="s">
        <v>350</v>
      </c>
      <c r="J45" s="228" t="s">
        <v>40</v>
      </c>
      <c r="K45" s="48"/>
      <c r="L45" s="48"/>
      <c r="M45" s="48"/>
      <c r="N45" s="48"/>
      <c r="O45" s="219">
        <f>O46</f>
        <v>4000</v>
      </c>
    </row>
    <row r="46" spans="1:15" s="49" customFormat="1" ht="15.75" customHeight="1">
      <c r="A46" s="69"/>
      <c r="B46" s="216" t="s">
        <v>342</v>
      </c>
      <c r="C46" s="97"/>
      <c r="D46" s="97"/>
      <c r="E46" s="227">
        <v>865</v>
      </c>
      <c r="F46" s="229" t="s">
        <v>62</v>
      </c>
      <c r="G46" s="229" t="s">
        <v>81</v>
      </c>
      <c r="H46" s="228" t="s">
        <v>350</v>
      </c>
      <c r="I46" s="228" t="s">
        <v>350</v>
      </c>
      <c r="J46" s="228" t="s">
        <v>341</v>
      </c>
      <c r="K46" s="48"/>
      <c r="L46" s="48"/>
      <c r="M46" s="48"/>
      <c r="N46" s="48"/>
      <c r="O46" s="219">
        <v>4000</v>
      </c>
    </row>
    <row r="47" spans="1:15" s="49" customFormat="1" ht="27.75" customHeight="1">
      <c r="A47" s="69"/>
      <c r="B47" s="226" t="s">
        <v>348</v>
      </c>
      <c r="C47" s="97"/>
      <c r="D47" s="97"/>
      <c r="E47" s="227">
        <v>865</v>
      </c>
      <c r="F47" s="229" t="s">
        <v>62</v>
      </c>
      <c r="G47" s="229" t="s">
        <v>81</v>
      </c>
      <c r="H47" s="228"/>
      <c r="I47" s="228" t="s">
        <v>350</v>
      </c>
      <c r="J47" s="228"/>
      <c r="K47" s="48"/>
      <c r="L47" s="48"/>
      <c r="M47" s="48"/>
      <c r="N47" s="48"/>
      <c r="O47" s="219">
        <f>O48</f>
        <v>305263.8</v>
      </c>
    </row>
    <row r="48" spans="1:15" s="49" customFormat="1" ht="25.5" customHeight="1">
      <c r="A48" s="69"/>
      <c r="B48" s="232" t="s">
        <v>349</v>
      </c>
      <c r="C48" s="97"/>
      <c r="D48" s="97"/>
      <c r="E48" s="227">
        <v>865</v>
      </c>
      <c r="F48" s="229" t="s">
        <v>62</v>
      </c>
      <c r="G48" s="229" t="s">
        <v>81</v>
      </c>
      <c r="H48" s="228" t="s">
        <v>350</v>
      </c>
      <c r="I48" s="228" t="s">
        <v>350</v>
      </c>
      <c r="J48" s="228" t="s">
        <v>37</v>
      </c>
      <c r="K48" s="48"/>
      <c r="L48" s="48"/>
      <c r="M48" s="48"/>
      <c r="N48" s="48"/>
      <c r="O48" s="219">
        <f>O49</f>
        <v>305263.8</v>
      </c>
    </row>
    <row r="49" spans="1:15" s="49" customFormat="1" ht="15.75" customHeight="1">
      <c r="A49" s="69"/>
      <c r="B49" s="172" t="s">
        <v>101</v>
      </c>
      <c r="C49" s="97"/>
      <c r="D49" s="97"/>
      <c r="E49" s="227">
        <v>865</v>
      </c>
      <c r="F49" s="229" t="s">
        <v>62</v>
      </c>
      <c r="G49" s="229" t="s">
        <v>81</v>
      </c>
      <c r="H49" s="228" t="s">
        <v>350</v>
      </c>
      <c r="I49" s="228" t="s">
        <v>350</v>
      </c>
      <c r="J49" s="228" t="s">
        <v>38</v>
      </c>
      <c r="K49" s="48"/>
      <c r="L49" s="48"/>
      <c r="M49" s="48"/>
      <c r="N49" s="48"/>
      <c r="O49" s="219">
        <v>305263.8</v>
      </c>
    </row>
    <row r="50" spans="1:15" ht="38.25" customHeight="1">
      <c r="A50" s="245" t="s">
        <v>148</v>
      </c>
      <c r="B50" s="245"/>
      <c r="C50" s="105">
        <v>63</v>
      </c>
      <c r="D50" s="105">
        <v>0</v>
      </c>
      <c r="E50" s="5">
        <v>865</v>
      </c>
      <c r="F50" s="110" t="s">
        <v>62</v>
      </c>
      <c r="G50" s="110" t="s">
        <v>81</v>
      </c>
      <c r="H50" s="101" t="s">
        <v>127</v>
      </c>
      <c r="I50" s="103" t="s">
        <v>324</v>
      </c>
      <c r="J50" s="112"/>
      <c r="K50" s="51">
        <f aca="true" t="shared" si="3" ref="K50:O51">K51</f>
        <v>0.5</v>
      </c>
      <c r="L50" s="51">
        <f t="shared" si="3"/>
        <v>0</v>
      </c>
      <c r="M50" s="51">
        <f t="shared" si="3"/>
        <v>0</v>
      </c>
      <c r="N50" s="51">
        <f t="shared" si="3"/>
        <v>0</v>
      </c>
      <c r="O50" s="219">
        <f t="shared" si="3"/>
        <v>500</v>
      </c>
    </row>
    <row r="51" spans="1:15" ht="16.5" customHeight="1">
      <c r="A51" s="52"/>
      <c r="B51" s="53" t="s">
        <v>79</v>
      </c>
      <c r="C51" s="105">
        <v>63</v>
      </c>
      <c r="D51" s="105">
        <v>0</v>
      </c>
      <c r="E51" s="5">
        <v>865</v>
      </c>
      <c r="F51" s="101" t="s">
        <v>62</v>
      </c>
      <c r="G51" s="110" t="s">
        <v>81</v>
      </c>
      <c r="H51" s="101" t="s">
        <v>127</v>
      </c>
      <c r="I51" s="103" t="s">
        <v>324</v>
      </c>
      <c r="J51" s="101" t="s">
        <v>64</v>
      </c>
      <c r="K51" s="51">
        <f t="shared" si="3"/>
        <v>0.5</v>
      </c>
      <c r="L51" s="51">
        <f t="shared" si="3"/>
        <v>0</v>
      </c>
      <c r="M51" s="51">
        <f t="shared" si="3"/>
        <v>0</v>
      </c>
      <c r="N51" s="51">
        <f t="shared" si="3"/>
        <v>0</v>
      </c>
      <c r="O51" s="219">
        <f t="shared" si="3"/>
        <v>500</v>
      </c>
    </row>
    <row r="52" spans="1:15" ht="15.75" customHeight="1">
      <c r="A52" s="52"/>
      <c r="B52" s="246" t="s">
        <v>149</v>
      </c>
      <c r="C52" s="246"/>
      <c r="D52" s="105">
        <v>0</v>
      </c>
      <c r="E52" s="5">
        <v>865</v>
      </c>
      <c r="F52" s="101" t="s">
        <v>62</v>
      </c>
      <c r="G52" s="110" t="s">
        <v>81</v>
      </c>
      <c r="H52" s="101" t="s">
        <v>127</v>
      </c>
      <c r="I52" s="103" t="s">
        <v>351</v>
      </c>
      <c r="J52" s="106" t="s">
        <v>150</v>
      </c>
      <c r="K52" s="51">
        <v>0.5</v>
      </c>
      <c r="L52" s="51"/>
      <c r="M52" s="51"/>
      <c r="N52" s="52">
        <v>0</v>
      </c>
      <c r="O52" s="219">
        <v>500</v>
      </c>
    </row>
    <row r="53" spans="1:15" s="47" customFormat="1" ht="14.25" customHeight="1">
      <c r="A53" s="113" t="s">
        <v>82</v>
      </c>
      <c r="B53" s="113" t="s">
        <v>82</v>
      </c>
      <c r="C53" s="97">
        <v>63</v>
      </c>
      <c r="D53" s="97">
        <v>0</v>
      </c>
      <c r="E53" s="5">
        <v>865</v>
      </c>
      <c r="F53" s="98" t="s">
        <v>63</v>
      </c>
      <c r="G53" s="98"/>
      <c r="H53" s="98"/>
      <c r="I53" s="98"/>
      <c r="J53" s="98"/>
      <c r="K53" s="48">
        <f aca="true" t="shared" si="4" ref="K53:M56">K54</f>
        <v>51.894</v>
      </c>
      <c r="L53" s="48">
        <f t="shared" si="4"/>
        <v>57.886</v>
      </c>
      <c r="M53" s="48">
        <f t="shared" si="4"/>
        <v>55.326</v>
      </c>
      <c r="N53" s="51">
        <f>N54</f>
        <v>5.766</v>
      </c>
      <c r="O53" s="219">
        <f>O54</f>
        <v>72763</v>
      </c>
    </row>
    <row r="54" spans="1:15" s="56" customFormat="1" ht="14.25" customHeight="1">
      <c r="A54" s="113" t="s">
        <v>83</v>
      </c>
      <c r="B54" s="113" t="s">
        <v>83</v>
      </c>
      <c r="C54" s="97">
        <v>63</v>
      </c>
      <c r="D54" s="97">
        <v>0</v>
      </c>
      <c r="E54" s="5">
        <v>865</v>
      </c>
      <c r="F54" s="98" t="s">
        <v>63</v>
      </c>
      <c r="G54" s="98" t="s">
        <v>65</v>
      </c>
      <c r="H54" s="98"/>
      <c r="I54" s="98"/>
      <c r="J54" s="98"/>
      <c r="K54" s="48">
        <f t="shared" si="4"/>
        <v>51.894</v>
      </c>
      <c r="L54" s="48">
        <f t="shared" si="4"/>
        <v>57.886</v>
      </c>
      <c r="M54" s="48">
        <f t="shared" si="4"/>
        <v>55.326</v>
      </c>
      <c r="N54" s="51">
        <f>N55</f>
        <v>5.766</v>
      </c>
      <c r="O54" s="219">
        <f>O55</f>
        <v>72763</v>
      </c>
    </row>
    <row r="55" spans="1:15" s="54" customFormat="1" ht="39" customHeight="1">
      <c r="A55" s="107" t="s">
        <v>110</v>
      </c>
      <c r="B55" s="107" t="s">
        <v>110</v>
      </c>
      <c r="C55" s="105">
        <v>63</v>
      </c>
      <c r="D55" s="105">
        <v>0</v>
      </c>
      <c r="E55" s="5">
        <v>865</v>
      </c>
      <c r="F55" s="101" t="s">
        <v>63</v>
      </c>
      <c r="G55" s="101" t="s">
        <v>65</v>
      </c>
      <c r="H55" s="101" t="s">
        <v>133</v>
      </c>
      <c r="I55" s="103" t="s">
        <v>325</v>
      </c>
      <c r="J55" s="101"/>
      <c r="K55" s="51">
        <f>K56+K58</f>
        <v>51.894</v>
      </c>
      <c r="L55" s="51">
        <f>L56+L58</f>
        <v>57.886</v>
      </c>
      <c r="M55" s="51">
        <f>M56+M58</f>
        <v>55.326</v>
      </c>
      <c r="N55" s="51">
        <f>N56+N58</f>
        <v>5.766</v>
      </c>
      <c r="O55" s="219">
        <f>O56+O58</f>
        <v>72763</v>
      </c>
    </row>
    <row r="56" spans="1:15" ht="38.25" customHeight="1">
      <c r="A56" s="28"/>
      <c r="B56" s="66" t="s">
        <v>100</v>
      </c>
      <c r="C56" s="105">
        <v>63</v>
      </c>
      <c r="D56" s="105">
        <v>0</v>
      </c>
      <c r="E56" s="5">
        <v>865</v>
      </c>
      <c r="F56" s="101" t="s">
        <v>63</v>
      </c>
      <c r="G56" s="101" t="s">
        <v>65</v>
      </c>
      <c r="H56" s="101" t="s">
        <v>133</v>
      </c>
      <c r="I56" s="103" t="s">
        <v>325</v>
      </c>
      <c r="J56" s="101" t="s">
        <v>35</v>
      </c>
      <c r="K56" s="51">
        <f t="shared" si="4"/>
        <v>50.555</v>
      </c>
      <c r="L56" s="51">
        <f t="shared" si="4"/>
        <v>51</v>
      </c>
      <c r="M56" s="51">
        <f t="shared" si="4"/>
        <v>51</v>
      </c>
      <c r="N56" s="134">
        <f>N57</f>
        <v>-1.455</v>
      </c>
      <c r="O56" s="219">
        <f>O57</f>
        <v>67805.91</v>
      </c>
    </row>
    <row r="57" spans="1:15" ht="15" customHeight="1">
      <c r="A57" s="52"/>
      <c r="B57" s="66" t="s">
        <v>117</v>
      </c>
      <c r="C57" s="105">
        <v>63</v>
      </c>
      <c r="D57" s="105">
        <v>0</v>
      </c>
      <c r="E57" s="5">
        <v>865</v>
      </c>
      <c r="F57" s="101" t="s">
        <v>63</v>
      </c>
      <c r="G57" s="101" t="s">
        <v>65</v>
      </c>
      <c r="H57" s="101" t="s">
        <v>133</v>
      </c>
      <c r="I57" s="103" t="s">
        <v>325</v>
      </c>
      <c r="J57" s="101" t="s">
        <v>36</v>
      </c>
      <c r="K57" s="51">
        <v>50.555</v>
      </c>
      <c r="L57" s="51">
        <v>51</v>
      </c>
      <c r="M57" s="51">
        <v>51</v>
      </c>
      <c r="N57" s="51">
        <v>-1.455</v>
      </c>
      <c r="O57" s="219">
        <v>67805.91</v>
      </c>
    </row>
    <row r="58" spans="1:15" ht="15" customHeight="1">
      <c r="A58" s="52"/>
      <c r="B58" s="71" t="s">
        <v>102</v>
      </c>
      <c r="C58" s="105">
        <v>63</v>
      </c>
      <c r="D58" s="105">
        <v>0</v>
      </c>
      <c r="E58" s="5">
        <v>865</v>
      </c>
      <c r="F58" s="101" t="s">
        <v>63</v>
      </c>
      <c r="G58" s="101" t="s">
        <v>65</v>
      </c>
      <c r="H58" s="101" t="s">
        <v>133</v>
      </c>
      <c r="I58" s="103" t="s">
        <v>325</v>
      </c>
      <c r="J58" s="101" t="s">
        <v>37</v>
      </c>
      <c r="K58" s="51">
        <f>K59</f>
        <v>1.339</v>
      </c>
      <c r="L58" s="51">
        <f>L59</f>
        <v>6.886</v>
      </c>
      <c r="M58" s="51">
        <f>M59</f>
        <v>4.326</v>
      </c>
      <c r="N58" s="51">
        <f>N59</f>
        <v>7.221</v>
      </c>
      <c r="O58" s="219">
        <f>O59</f>
        <v>4957.09</v>
      </c>
    </row>
    <row r="59" spans="1:15" ht="15" customHeight="1">
      <c r="A59" s="52"/>
      <c r="B59" s="71" t="s">
        <v>101</v>
      </c>
      <c r="C59" s="105">
        <v>63</v>
      </c>
      <c r="D59" s="105">
        <v>0</v>
      </c>
      <c r="E59" s="5">
        <v>865</v>
      </c>
      <c r="F59" s="101" t="s">
        <v>63</v>
      </c>
      <c r="G59" s="101" t="s">
        <v>65</v>
      </c>
      <c r="H59" s="101" t="s">
        <v>133</v>
      </c>
      <c r="I59" s="103" t="s">
        <v>325</v>
      </c>
      <c r="J59" s="101" t="s">
        <v>38</v>
      </c>
      <c r="K59" s="51">
        <v>1.339</v>
      </c>
      <c r="L59" s="51">
        <v>6.886</v>
      </c>
      <c r="M59" s="51">
        <v>4.326</v>
      </c>
      <c r="N59" s="52">
        <v>7.221</v>
      </c>
      <c r="O59" s="219">
        <v>4957.09</v>
      </c>
    </row>
    <row r="60" spans="1:15" s="47" customFormat="1" ht="17.25" customHeight="1">
      <c r="A60" s="113" t="s">
        <v>71</v>
      </c>
      <c r="B60" s="113" t="s">
        <v>71</v>
      </c>
      <c r="C60" s="97">
        <v>63</v>
      </c>
      <c r="D60" s="97">
        <v>0</v>
      </c>
      <c r="E60" s="5">
        <v>865</v>
      </c>
      <c r="F60" s="98" t="s">
        <v>65</v>
      </c>
      <c r="G60" s="99"/>
      <c r="H60" s="99"/>
      <c r="I60" s="99"/>
      <c r="J60" s="99"/>
      <c r="K60" s="48">
        <f>K61</f>
        <v>33.505</v>
      </c>
      <c r="L60" s="48">
        <f>L61</f>
        <v>13</v>
      </c>
      <c r="M60" s="48">
        <f>M61</f>
        <v>13</v>
      </c>
      <c r="N60" s="48">
        <f>N61</f>
        <v>0</v>
      </c>
      <c r="O60" s="220">
        <f>O61</f>
        <v>18700</v>
      </c>
    </row>
    <row r="61" spans="1:15" s="49" customFormat="1" ht="14.25" customHeight="1">
      <c r="A61" s="113" t="s">
        <v>87</v>
      </c>
      <c r="B61" s="113" t="s">
        <v>87</v>
      </c>
      <c r="C61" s="97">
        <v>63</v>
      </c>
      <c r="D61" s="97">
        <v>0</v>
      </c>
      <c r="E61" s="5">
        <v>865</v>
      </c>
      <c r="F61" s="98" t="s">
        <v>65</v>
      </c>
      <c r="G61" s="114" t="s">
        <v>78</v>
      </c>
      <c r="H61" s="114"/>
      <c r="I61" s="110"/>
      <c r="J61" s="101"/>
      <c r="K61" s="48">
        <f aca="true" t="shared" si="5" ref="K61:N63">K62</f>
        <v>33.505</v>
      </c>
      <c r="L61" s="48">
        <f t="shared" si="5"/>
        <v>13</v>
      </c>
      <c r="M61" s="48">
        <f t="shared" si="5"/>
        <v>13</v>
      </c>
      <c r="N61" s="48">
        <f t="shared" si="5"/>
        <v>0</v>
      </c>
      <c r="O61" s="218">
        <f>O62</f>
        <v>18700</v>
      </c>
    </row>
    <row r="62" spans="1:15" ht="15" customHeight="1">
      <c r="A62" s="107" t="s">
        <v>111</v>
      </c>
      <c r="B62" s="107" t="s">
        <v>111</v>
      </c>
      <c r="C62" s="105">
        <v>63</v>
      </c>
      <c r="D62" s="105">
        <v>0</v>
      </c>
      <c r="E62" s="5">
        <v>865</v>
      </c>
      <c r="F62" s="101" t="s">
        <v>65</v>
      </c>
      <c r="G62" s="101" t="s">
        <v>78</v>
      </c>
      <c r="H62" s="110" t="s">
        <v>132</v>
      </c>
      <c r="I62" s="103" t="s">
        <v>352</v>
      </c>
      <c r="J62" s="101"/>
      <c r="K62" s="51">
        <f>K63</f>
        <v>33.505</v>
      </c>
      <c r="L62" s="51">
        <f t="shared" si="5"/>
        <v>13</v>
      </c>
      <c r="M62" s="51">
        <f t="shared" si="5"/>
        <v>13</v>
      </c>
      <c r="N62" s="51">
        <f t="shared" si="5"/>
        <v>0</v>
      </c>
      <c r="O62" s="219">
        <f>O63</f>
        <v>18700</v>
      </c>
    </row>
    <row r="63" spans="1:15" ht="15.75" customHeight="1">
      <c r="A63" s="67"/>
      <c r="B63" s="71" t="s">
        <v>102</v>
      </c>
      <c r="C63" s="105">
        <v>63</v>
      </c>
      <c r="D63" s="105">
        <v>0</v>
      </c>
      <c r="E63" s="5">
        <v>865</v>
      </c>
      <c r="F63" s="101" t="s">
        <v>65</v>
      </c>
      <c r="G63" s="110" t="s">
        <v>78</v>
      </c>
      <c r="H63" s="110" t="s">
        <v>132</v>
      </c>
      <c r="I63" s="103" t="s">
        <v>352</v>
      </c>
      <c r="J63" s="101" t="s">
        <v>37</v>
      </c>
      <c r="K63" s="51">
        <f>K64</f>
        <v>33.505</v>
      </c>
      <c r="L63" s="51">
        <f t="shared" si="5"/>
        <v>13</v>
      </c>
      <c r="M63" s="51">
        <f t="shared" si="5"/>
        <v>13</v>
      </c>
      <c r="N63" s="51">
        <f t="shared" si="5"/>
        <v>0</v>
      </c>
      <c r="O63" s="219">
        <f>O64</f>
        <v>18700</v>
      </c>
    </row>
    <row r="64" spans="1:15" ht="24.75" customHeight="1">
      <c r="A64" s="67"/>
      <c r="B64" s="71" t="s">
        <v>101</v>
      </c>
      <c r="C64" s="105">
        <v>63</v>
      </c>
      <c r="D64" s="105">
        <v>0</v>
      </c>
      <c r="E64" s="5">
        <v>865</v>
      </c>
      <c r="F64" s="101" t="s">
        <v>65</v>
      </c>
      <c r="G64" s="110" t="s">
        <v>78</v>
      </c>
      <c r="H64" s="110" t="s">
        <v>132</v>
      </c>
      <c r="I64" s="103" t="s">
        <v>352</v>
      </c>
      <c r="J64" s="101" t="s">
        <v>38</v>
      </c>
      <c r="K64" s="51">
        <v>33.505</v>
      </c>
      <c r="L64" s="51">
        <v>13</v>
      </c>
      <c r="M64" s="51">
        <v>13</v>
      </c>
      <c r="N64" s="134">
        <v>0</v>
      </c>
      <c r="O64" s="219">
        <v>18700</v>
      </c>
    </row>
    <row r="65" spans="1:15" ht="17.25" customHeight="1">
      <c r="A65" s="67"/>
      <c r="B65" s="142" t="s">
        <v>223</v>
      </c>
      <c r="C65" s="97"/>
      <c r="D65" s="97"/>
      <c r="E65" s="11">
        <v>865</v>
      </c>
      <c r="F65" s="98" t="s">
        <v>67</v>
      </c>
      <c r="G65" s="114"/>
      <c r="H65" s="114"/>
      <c r="I65" s="143"/>
      <c r="J65" s="98"/>
      <c r="K65" s="48">
        <f aca="true" t="shared" si="6" ref="K65:O68">K66</f>
        <v>380.612</v>
      </c>
      <c r="L65" s="48">
        <f t="shared" si="6"/>
        <v>0</v>
      </c>
      <c r="M65" s="48">
        <f t="shared" si="6"/>
        <v>0</v>
      </c>
      <c r="N65" s="48">
        <f t="shared" si="6"/>
        <v>0</v>
      </c>
      <c r="O65" s="218">
        <f t="shared" si="6"/>
        <v>1115585.36</v>
      </c>
    </row>
    <row r="66" spans="1:15" ht="16.5" customHeight="1">
      <c r="A66" s="67"/>
      <c r="B66" s="113" t="s">
        <v>224</v>
      </c>
      <c r="C66" s="105"/>
      <c r="D66" s="105"/>
      <c r="E66" s="11">
        <v>865</v>
      </c>
      <c r="F66" s="98" t="s">
        <v>67</v>
      </c>
      <c r="G66" s="114" t="s">
        <v>225</v>
      </c>
      <c r="H66" s="110"/>
      <c r="I66" s="143"/>
      <c r="J66" s="98"/>
      <c r="K66" s="48">
        <f t="shared" si="6"/>
        <v>380.612</v>
      </c>
      <c r="L66" s="48">
        <f t="shared" si="6"/>
        <v>0</v>
      </c>
      <c r="M66" s="48">
        <f t="shared" si="6"/>
        <v>0</v>
      </c>
      <c r="N66" s="48">
        <f t="shared" si="6"/>
        <v>0</v>
      </c>
      <c r="O66" s="218">
        <f t="shared" si="6"/>
        <v>1115585.36</v>
      </c>
    </row>
    <row r="67" spans="1:15" ht="128.25" customHeight="1">
      <c r="A67" s="67"/>
      <c r="B67" s="257" t="s">
        <v>226</v>
      </c>
      <c r="C67" s="258"/>
      <c r="D67" s="105"/>
      <c r="E67" s="5"/>
      <c r="F67" s="101"/>
      <c r="G67" s="110"/>
      <c r="H67" s="110"/>
      <c r="I67" s="103" t="s">
        <v>353</v>
      </c>
      <c r="J67" s="101"/>
      <c r="K67" s="51">
        <f t="shared" si="6"/>
        <v>380.612</v>
      </c>
      <c r="L67" s="51">
        <f t="shared" si="6"/>
        <v>0</v>
      </c>
      <c r="M67" s="51">
        <f t="shared" si="6"/>
        <v>0</v>
      </c>
      <c r="N67" s="51">
        <f t="shared" si="6"/>
        <v>0</v>
      </c>
      <c r="O67" s="219">
        <f t="shared" si="6"/>
        <v>1115585.36</v>
      </c>
    </row>
    <row r="68" spans="1:15" ht="16.5" customHeight="1">
      <c r="A68" s="67"/>
      <c r="B68" s="71" t="s">
        <v>102</v>
      </c>
      <c r="C68" s="105"/>
      <c r="D68" s="105"/>
      <c r="E68" s="5"/>
      <c r="F68" s="101"/>
      <c r="G68" s="110"/>
      <c r="H68" s="110"/>
      <c r="I68" s="103" t="s">
        <v>353</v>
      </c>
      <c r="J68" s="101" t="s">
        <v>37</v>
      </c>
      <c r="K68" s="51">
        <f t="shared" si="6"/>
        <v>380.612</v>
      </c>
      <c r="L68" s="51">
        <f t="shared" si="6"/>
        <v>0</v>
      </c>
      <c r="M68" s="51">
        <f t="shared" si="6"/>
        <v>0</v>
      </c>
      <c r="N68" s="51">
        <f t="shared" si="6"/>
        <v>0</v>
      </c>
      <c r="O68" s="219">
        <f t="shared" si="6"/>
        <v>1115585.36</v>
      </c>
    </row>
    <row r="69" spans="1:15" ht="24.75" customHeight="1">
      <c r="A69" s="67"/>
      <c r="B69" s="71" t="s">
        <v>101</v>
      </c>
      <c r="C69" s="105"/>
      <c r="D69" s="105"/>
      <c r="E69" s="5"/>
      <c r="F69" s="101"/>
      <c r="G69" s="110"/>
      <c r="H69" s="110"/>
      <c r="I69" s="103" t="s">
        <v>353</v>
      </c>
      <c r="J69" s="101" t="s">
        <v>38</v>
      </c>
      <c r="K69" s="51">
        <v>380.612</v>
      </c>
      <c r="L69" s="51"/>
      <c r="M69" s="51"/>
      <c r="N69" s="134">
        <v>0</v>
      </c>
      <c r="O69" s="219">
        <v>1115585.36</v>
      </c>
    </row>
    <row r="70" spans="1:15" s="2" customFormat="1" ht="15.75" customHeight="1">
      <c r="A70" s="252" t="s">
        <v>72</v>
      </c>
      <c r="B70" s="252"/>
      <c r="C70" s="97">
        <v>63</v>
      </c>
      <c r="D70" s="97">
        <v>0</v>
      </c>
      <c r="E70" s="5">
        <v>865</v>
      </c>
      <c r="F70" s="100" t="s">
        <v>68</v>
      </c>
      <c r="G70" s="100"/>
      <c r="H70" s="100"/>
      <c r="I70" s="100"/>
      <c r="J70" s="100"/>
      <c r="K70" s="29">
        <f>K75+K71</f>
        <v>57.395</v>
      </c>
      <c r="L70" s="29">
        <f>L75</f>
        <v>282</v>
      </c>
      <c r="M70" s="29">
        <f>M75</f>
        <v>80</v>
      </c>
      <c r="N70" s="29">
        <f>N75+N71</f>
        <v>-15.945</v>
      </c>
      <c r="O70" s="221">
        <f>O75+O71</f>
        <v>38003</v>
      </c>
    </row>
    <row r="71" spans="1:15" s="2" customFormat="1" ht="15.75" customHeight="1">
      <c r="A71" s="88"/>
      <c r="B71" s="88" t="s">
        <v>205</v>
      </c>
      <c r="C71" s="97"/>
      <c r="D71" s="97"/>
      <c r="E71" s="5">
        <v>865</v>
      </c>
      <c r="F71" s="100" t="s">
        <v>68</v>
      </c>
      <c r="G71" s="100" t="s">
        <v>62</v>
      </c>
      <c r="H71" s="100"/>
      <c r="I71" s="100"/>
      <c r="J71" s="100"/>
      <c r="K71" s="29">
        <f>K72</f>
        <v>0.6</v>
      </c>
      <c r="L71" s="29"/>
      <c r="M71" s="29"/>
      <c r="N71" s="29">
        <f aca="true" t="shared" si="7" ref="N71:O73">N72</f>
        <v>0</v>
      </c>
      <c r="O71" s="221">
        <f t="shared" si="7"/>
        <v>300</v>
      </c>
    </row>
    <row r="72" spans="1:15" s="2" customFormat="1" ht="93" customHeight="1">
      <c r="A72" s="88"/>
      <c r="B72" s="28" t="s">
        <v>206</v>
      </c>
      <c r="C72" s="97"/>
      <c r="D72" s="97"/>
      <c r="E72" s="5">
        <v>865</v>
      </c>
      <c r="F72" s="100" t="s">
        <v>68</v>
      </c>
      <c r="G72" s="100" t="s">
        <v>62</v>
      </c>
      <c r="H72" s="100"/>
      <c r="I72" s="100" t="s">
        <v>354</v>
      </c>
      <c r="J72" s="100"/>
      <c r="K72" s="29">
        <f>K73</f>
        <v>0.6</v>
      </c>
      <c r="L72" s="29"/>
      <c r="M72" s="29"/>
      <c r="N72" s="29">
        <f t="shared" si="7"/>
        <v>0</v>
      </c>
      <c r="O72" s="221">
        <f t="shared" si="7"/>
        <v>300</v>
      </c>
    </row>
    <row r="73" spans="1:15" s="2" customFormat="1" ht="15.75" customHeight="1">
      <c r="A73" s="88"/>
      <c r="B73" s="71" t="s">
        <v>102</v>
      </c>
      <c r="C73" s="71" t="s">
        <v>102</v>
      </c>
      <c r="D73" s="97"/>
      <c r="E73" s="5">
        <v>865</v>
      </c>
      <c r="F73" s="100" t="s">
        <v>68</v>
      </c>
      <c r="G73" s="100" t="s">
        <v>62</v>
      </c>
      <c r="H73" s="100"/>
      <c r="I73" s="102" t="s">
        <v>354</v>
      </c>
      <c r="J73" s="102" t="s">
        <v>37</v>
      </c>
      <c r="K73" s="29">
        <f>K74</f>
        <v>0.6</v>
      </c>
      <c r="L73" s="29"/>
      <c r="M73" s="29"/>
      <c r="N73" s="29">
        <f t="shared" si="7"/>
        <v>0</v>
      </c>
      <c r="O73" s="222">
        <f t="shared" si="7"/>
        <v>300</v>
      </c>
    </row>
    <row r="74" spans="1:15" s="2" customFormat="1" ht="26.25" customHeight="1">
      <c r="A74" s="88"/>
      <c r="B74" s="71" t="s">
        <v>101</v>
      </c>
      <c r="C74" s="71" t="s">
        <v>101</v>
      </c>
      <c r="D74" s="97"/>
      <c r="E74" s="5">
        <v>865</v>
      </c>
      <c r="F74" s="100" t="s">
        <v>68</v>
      </c>
      <c r="G74" s="100" t="s">
        <v>62</v>
      </c>
      <c r="H74" s="100"/>
      <c r="I74" s="102" t="s">
        <v>354</v>
      </c>
      <c r="J74" s="102" t="s">
        <v>38</v>
      </c>
      <c r="K74" s="29">
        <v>0.6</v>
      </c>
      <c r="L74" s="29"/>
      <c r="M74" s="29"/>
      <c r="N74" s="29">
        <v>0</v>
      </c>
      <c r="O74" s="222">
        <v>300</v>
      </c>
    </row>
    <row r="75" spans="1:15" s="4" customFormat="1" ht="15" customHeight="1">
      <c r="A75" s="252" t="s">
        <v>88</v>
      </c>
      <c r="B75" s="252"/>
      <c r="C75" s="97">
        <v>63</v>
      </c>
      <c r="D75" s="97">
        <v>0</v>
      </c>
      <c r="E75" s="5">
        <v>865</v>
      </c>
      <c r="F75" s="100" t="s">
        <v>68</v>
      </c>
      <c r="G75" s="100" t="s">
        <v>65</v>
      </c>
      <c r="H75" s="100"/>
      <c r="I75" s="100"/>
      <c r="J75" s="100"/>
      <c r="K75" s="29">
        <f>K76+K79</f>
        <v>56.795</v>
      </c>
      <c r="L75" s="29">
        <f>L76+L79</f>
        <v>282</v>
      </c>
      <c r="M75" s="29">
        <f>M76+M79</f>
        <v>80</v>
      </c>
      <c r="N75" s="29">
        <f>N76+N79</f>
        <v>-15.945</v>
      </c>
      <c r="O75" s="221">
        <f>O76+O79</f>
        <v>37703</v>
      </c>
    </row>
    <row r="76" spans="1:15" s="3" customFormat="1" ht="15" customHeight="1">
      <c r="A76" s="245" t="s">
        <v>89</v>
      </c>
      <c r="B76" s="245"/>
      <c r="C76" s="105">
        <v>63</v>
      </c>
      <c r="D76" s="105">
        <v>0</v>
      </c>
      <c r="E76" s="5">
        <v>865</v>
      </c>
      <c r="F76" s="102" t="s">
        <v>68</v>
      </c>
      <c r="G76" s="102" t="s">
        <v>65</v>
      </c>
      <c r="H76" s="102" t="s">
        <v>131</v>
      </c>
      <c r="I76" s="102" t="s">
        <v>355</v>
      </c>
      <c r="J76" s="102"/>
      <c r="K76" s="30">
        <f aca="true" t="shared" si="8" ref="K76:O77">K77</f>
        <v>42</v>
      </c>
      <c r="L76" s="30">
        <f t="shared" si="8"/>
        <v>170</v>
      </c>
      <c r="M76" s="30">
        <f t="shared" si="8"/>
        <v>50</v>
      </c>
      <c r="N76" s="30">
        <f>N77</f>
        <v>-15.945</v>
      </c>
      <c r="O76" s="222">
        <f t="shared" si="8"/>
        <v>36772</v>
      </c>
    </row>
    <row r="77" spans="1:15" s="3" customFormat="1" ht="15" customHeight="1">
      <c r="A77" s="52"/>
      <c r="B77" s="71" t="s">
        <v>102</v>
      </c>
      <c r="C77" s="105">
        <v>63</v>
      </c>
      <c r="D77" s="105">
        <v>0</v>
      </c>
      <c r="E77" s="5">
        <v>865</v>
      </c>
      <c r="F77" s="102" t="s">
        <v>68</v>
      </c>
      <c r="G77" s="102" t="s">
        <v>65</v>
      </c>
      <c r="H77" s="102" t="s">
        <v>131</v>
      </c>
      <c r="I77" s="102" t="s">
        <v>355</v>
      </c>
      <c r="J77" s="102" t="s">
        <v>37</v>
      </c>
      <c r="K77" s="30">
        <f t="shared" si="8"/>
        <v>42</v>
      </c>
      <c r="L77" s="30">
        <f t="shared" si="8"/>
        <v>170</v>
      </c>
      <c r="M77" s="30">
        <f t="shared" si="8"/>
        <v>50</v>
      </c>
      <c r="N77" s="30">
        <f>N78</f>
        <v>-15.945</v>
      </c>
      <c r="O77" s="222">
        <f t="shared" si="8"/>
        <v>36772</v>
      </c>
    </row>
    <row r="78" spans="1:15" s="3" customFormat="1" ht="15" customHeight="1">
      <c r="A78" s="52"/>
      <c r="B78" s="71" t="s">
        <v>101</v>
      </c>
      <c r="C78" s="105">
        <v>63</v>
      </c>
      <c r="D78" s="105">
        <v>0</v>
      </c>
      <c r="E78" s="5">
        <v>865</v>
      </c>
      <c r="F78" s="102" t="s">
        <v>68</v>
      </c>
      <c r="G78" s="102" t="s">
        <v>65</v>
      </c>
      <c r="H78" s="102" t="s">
        <v>131</v>
      </c>
      <c r="I78" s="102" t="s">
        <v>355</v>
      </c>
      <c r="J78" s="102" t="s">
        <v>38</v>
      </c>
      <c r="K78" s="30">
        <v>42</v>
      </c>
      <c r="L78" s="30">
        <v>170</v>
      </c>
      <c r="M78" s="30">
        <v>50</v>
      </c>
      <c r="N78" s="30">
        <v>-15.945</v>
      </c>
      <c r="O78" s="222">
        <v>36772</v>
      </c>
    </row>
    <row r="79" spans="1:15" s="3" customFormat="1" ht="15" customHeight="1">
      <c r="A79" s="245" t="s">
        <v>112</v>
      </c>
      <c r="B79" s="245"/>
      <c r="C79" s="105">
        <v>63</v>
      </c>
      <c r="D79" s="105">
        <v>0</v>
      </c>
      <c r="E79" s="5">
        <v>865</v>
      </c>
      <c r="F79" s="102" t="s">
        <v>68</v>
      </c>
      <c r="G79" s="102" t="s">
        <v>65</v>
      </c>
      <c r="H79" s="102" t="s">
        <v>130</v>
      </c>
      <c r="I79" s="102" t="s">
        <v>356</v>
      </c>
      <c r="J79" s="102"/>
      <c r="K79" s="30">
        <f aca="true" t="shared" si="9" ref="K79:O80">K80</f>
        <v>14.795</v>
      </c>
      <c r="L79" s="30">
        <f t="shared" si="9"/>
        <v>112</v>
      </c>
      <c r="M79" s="30">
        <f t="shared" si="9"/>
        <v>30</v>
      </c>
      <c r="N79" s="30">
        <f>N80</f>
        <v>0</v>
      </c>
      <c r="O79" s="222">
        <f t="shared" si="9"/>
        <v>931</v>
      </c>
    </row>
    <row r="80" spans="1:15" s="3" customFormat="1" ht="15" customHeight="1">
      <c r="A80" s="52"/>
      <c r="B80" s="71" t="s">
        <v>102</v>
      </c>
      <c r="C80" s="105">
        <v>63</v>
      </c>
      <c r="D80" s="105">
        <v>0</v>
      </c>
      <c r="E80" s="5">
        <v>865</v>
      </c>
      <c r="F80" s="102" t="s">
        <v>68</v>
      </c>
      <c r="G80" s="102" t="s">
        <v>65</v>
      </c>
      <c r="H80" s="102" t="s">
        <v>130</v>
      </c>
      <c r="I80" s="102" t="s">
        <v>356</v>
      </c>
      <c r="J80" s="102" t="s">
        <v>37</v>
      </c>
      <c r="K80" s="30">
        <f t="shared" si="9"/>
        <v>14.795</v>
      </c>
      <c r="L80" s="30">
        <f t="shared" si="9"/>
        <v>112</v>
      </c>
      <c r="M80" s="30">
        <f t="shared" si="9"/>
        <v>30</v>
      </c>
      <c r="N80" s="30">
        <f>N81</f>
        <v>0</v>
      </c>
      <c r="O80" s="222">
        <f t="shared" si="9"/>
        <v>931</v>
      </c>
    </row>
    <row r="81" spans="1:15" ht="15" customHeight="1">
      <c r="A81" s="52"/>
      <c r="B81" s="71" t="s">
        <v>101</v>
      </c>
      <c r="C81" s="105">
        <v>63</v>
      </c>
      <c r="D81" s="105">
        <v>0</v>
      </c>
      <c r="E81" s="5">
        <v>865</v>
      </c>
      <c r="F81" s="102" t="s">
        <v>68</v>
      </c>
      <c r="G81" s="102" t="s">
        <v>65</v>
      </c>
      <c r="H81" s="102" t="s">
        <v>130</v>
      </c>
      <c r="I81" s="102" t="s">
        <v>356</v>
      </c>
      <c r="J81" s="102" t="s">
        <v>38</v>
      </c>
      <c r="K81" s="51">
        <v>14.795</v>
      </c>
      <c r="L81" s="51">
        <v>112</v>
      </c>
      <c r="M81" s="51">
        <v>30</v>
      </c>
      <c r="N81" s="134">
        <v>0</v>
      </c>
      <c r="O81" s="219">
        <v>931</v>
      </c>
    </row>
    <row r="82" spans="1:15" ht="18" customHeight="1" hidden="1">
      <c r="A82" s="250" t="s">
        <v>49</v>
      </c>
      <c r="B82" s="250"/>
      <c r="C82" s="97">
        <v>63</v>
      </c>
      <c r="D82" s="97">
        <v>0</v>
      </c>
      <c r="E82" s="5">
        <v>865</v>
      </c>
      <c r="F82" s="98" t="s">
        <v>75</v>
      </c>
      <c r="G82" s="98"/>
      <c r="H82" s="98"/>
      <c r="I82" s="98"/>
      <c r="J82" s="98"/>
      <c r="K82" s="48">
        <f>K86</f>
        <v>731.8259999999999</v>
      </c>
      <c r="L82" s="48">
        <f>L86</f>
        <v>965.1999999999999</v>
      </c>
      <c r="M82" s="48">
        <f>M86</f>
        <v>728.0799999999999</v>
      </c>
      <c r="N82" s="48">
        <f>N86</f>
        <v>-2.385</v>
      </c>
      <c r="O82" s="218">
        <f>O86</f>
        <v>0</v>
      </c>
    </row>
    <row r="83" spans="1:15" ht="18" customHeight="1" hidden="1">
      <c r="A83" s="69"/>
      <c r="B83" s="69" t="s">
        <v>220</v>
      </c>
      <c r="C83" s="97"/>
      <c r="D83" s="97"/>
      <c r="E83" s="5"/>
      <c r="F83" s="98"/>
      <c r="G83" s="98"/>
      <c r="H83" s="98"/>
      <c r="I83" s="98"/>
      <c r="J83" s="98"/>
      <c r="K83" s="48"/>
      <c r="L83" s="48"/>
      <c r="M83" s="48"/>
      <c r="N83" s="48"/>
      <c r="O83" s="218"/>
    </row>
    <row r="84" spans="1:15" ht="18" customHeight="1" hidden="1">
      <c r="A84" s="69"/>
      <c r="B84" s="69"/>
      <c r="C84" s="97"/>
      <c r="D84" s="97"/>
      <c r="E84" s="5"/>
      <c r="F84" s="98"/>
      <c r="G84" s="98"/>
      <c r="H84" s="98"/>
      <c r="I84" s="98"/>
      <c r="J84" s="98"/>
      <c r="K84" s="48"/>
      <c r="L84" s="48"/>
      <c r="M84" s="48"/>
      <c r="N84" s="48"/>
      <c r="O84" s="218"/>
    </row>
    <row r="85" spans="1:15" ht="18" customHeight="1" hidden="1">
      <c r="A85" s="69"/>
      <c r="B85" s="69"/>
      <c r="C85" s="97"/>
      <c r="D85" s="97"/>
      <c r="E85" s="5"/>
      <c r="F85" s="98"/>
      <c r="G85" s="98"/>
      <c r="H85" s="98"/>
      <c r="I85" s="98"/>
      <c r="J85" s="98"/>
      <c r="K85" s="48"/>
      <c r="L85" s="48"/>
      <c r="M85" s="48"/>
      <c r="N85" s="48"/>
      <c r="O85" s="218"/>
    </row>
    <row r="86" spans="1:15" ht="15" customHeight="1" hidden="1">
      <c r="A86" s="250" t="s">
        <v>76</v>
      </c>
      <c r="B86" s="250"/>
      <c r="C86" s="97">
        <v>63</v>
      </c>
      <c r="D86" s="97">
        <v>0</v>
      </c>
      <c r="E86" s="5">
        <v>865</v>
      </c>
      <c r="F86" s="98" t="s">
        <v>75</v>
      </c>
      <c r="G86" s="98" t="s">
        <v>62</v>
      </c>
      <c r="H86" s="98"/>
      <c r="I86" s="91"/>
      <c r="J86" s="98"/>
      <c r="K86" s="48">
        <f>K87+K96+K99+K90</f>
        <v>731.8259999999999</v>
      </c>
      <c r="L86" s="48">
        <f>L87+L96+L99+L90</f>
        <v>965.1999999999999</v>
      </c>
      <c r="M86" s="48">
        <f>M87+M96+M99+M90</f>
        <v>728.0799999999999</v>
      </c>
      <c r="N86" s="48">
        <f>N87+N96+N99+N90</f>
        <v>-2.385</v>
      </c>
      <c r="O86" s="218">
        <f>O87+O96+O99+O90+O93</f>
        <v>0</v>
      </c>
    </row>
    <row r="87" spans="1:15" ht="15" customHeight="1" hidden="1">
      <c r="A87" s="69"/>
      <c r="B87" s="253" t="s">
        <v>118</v>
      </c>
      <c r="C87" s="254"/>
      <c r="D87" s="97"/>
      <c r="E87" s="5">
        <v>865</v>
      </c>
      <c r="F87" s="101" t="s">
        <v>75</v>
      </c>
      <c r="G87" s="101" t="s">
        <v>62</v>
      </c>
      <c r="H87" s="101"/>
      <c r="I87" s="91" t="s">
        <v>164</v>
      </c>
      <c r="J87" s="101"/>
      <c r="K87" s="51">
        <f aca="true" t="shared" si="10" ref="K87:M88">K88</f>
        <v>0</v>
      </c>
      <c r="L87" s="51">
        <f t="shared" si="10"/>
        <v>962.02</v>
      </c>
      <c r="M87" s="51">
        <f t="shared" si="10"/>
        <v>724.9</v>
      </c>
      <c r="N87" s="52"/>
      <c r="O87" s="219"/>
    </row>
    <row r="88" spans="1:15" ht="15" customHeight="1" hidden="1">
      <c r="A88" s="69"/>
      <c r="B88" s="71" t="s">
        <v>115</v>
      </c>
      <c r="C88" s="71" t="s">
        <v>115</v>
      </c>
      <c r="D88" s="97"/>
      <c r="E88" s="5">
        <v>865</v>
      </c>
      <c r="F88" s="101" t="s">
        <v>75</v>
      </c>
      <c r="G88" s="101" t="s">
        <v>62</v>
      </c>
      <c r="H88" s="101"/>
      <c r="I88" s="91" t="s">
        <v>164</v>
      </c>
      <c r="J88" s="101" t="s">
        <v>46</v>
      </c>
      <c r="K88" s="51">
        <f t="shared" si="10"/>
        <v>0</v>
      </c>
      <c r="L88" s="51">
        <f t="shared" si="10"/>
        <v>962.02</v>
      </c>
      <c r="M88" s="51">
        <f t="shared" si="10"/>
        <v>724.9</v>
      </c>
      <c r="N88" s="52"/>
      <c r="O88" s="219"/>
    </row>
    <row r="89" spans="1:15" ht="41.25" customHeight="1" hidden="1">
      <c r="A89" s="69"/>
      <c r="B89" s="71" t="s">
        <v>116</v>
      </c>
      <c r="C89" s="71" t="s">
        <v>116</v>
      </c>
      <c r="D89" s="97"/>
      <c r="E89" s="5">
        <v>865</v>
      </c>
      <c r="F89" s="101" t="s">
        <v>75</v>
      </c>
      <c r="G89" s="101" t="s">
        <v>62</v>
      </c>
      <c r="H89" s="101"/>
      <c r="I89" s="91" t="s">
        <v>164</v>
      </c>
      <c r="J89" s="101" t="s">
        <v>47</v>
      </c>
      <c r="K89" s="51"/>
      <c r="L89" s="51">
        <v>962.02</v>
      </c>
      <c r="M89" s="51">
        <v>724.9</v>
      </c>
      <c r="N89" s="52"/>
      <c r="O89" s="219"/>
    </row>
    <row r="90" spans="1:15" ht="20.25" customHeight="1" hidden="1">
      <c r="A90" s="69"/>
      <c r="B90" s="69" t="s">
        <v>221</v>
      </c>
      <c r="C90" s="50"/>
      <c r="D90" s="75"/>
      <c r="E90" s="11">
        <v>865</v>
      </c>
      <c r="F90" s="101" t="s">
        <v>75</v>
      </c>
      <c r="G90" s="101" t="s">
        <v>62</v>
      </c>
      <c r="H90" s="101"/>
      <c r="I90" s="102" t="s">
        <v>326</v>
      </c>
      <c r="J90" s="101"/>
      <c r="K90" s="48">
        <f>K91</f>
        <v>3.746</v>
      </c>
      <c r="L90" s="48"/>
      <c r="M90" s="48"/>
      <c r="N90" s="135">
        <f>N91</f>
        <v>0</v>
      </c>
      <c r="O90" s="218">
        <f>O91</f>
        <v>0</v>
      </c>
    </row>
    <row r="91" spans="1:15" ht="15.75" customHeight="1" hidden="1">
      <c r="A91" s="69"/>
      <c r="B91" s="107" t="s">
        <v>39</v>
      </c>
      <c r="C91" s="50"/>
      <c r="D91" s="75"/>
      <c r="E91" s="11">
        <v>865</v>
      </c>
      <c r="F91" s="101" t="s">
        <v>75</v>
      </c>
      <c r="G91" s="101" t="s">
        <v>62</v>
      </c>
      <c r="H91" s="101"/>
      <c r="I91" s="102" t="s">
        <v>326</v>
      </c>
      <c r="J91" s="101" t="s">
        <v>40</v>
      </c>
      <c r="K91" s="51">
        <f>K92</f>
        <v>3.746</v>
      </c>
      <c r="L91" s="51"/>
      <c r="M91" s="51"/>
      <c r="N91" s="134">
        <f>N92</f>
        <v>0</v>
      </c>
      <c r="O91" s="219">
        <f>O92</f>
        <v>0</v>
      </c>
    </row>
    <row r="92" spans="1:15" ht="22.5" customHeight="1" hidden="1">
      <c r="A92" s="69"/>
      <c r="B92" s="107" t="s">
        <v>48</v>
      </c>
      <c r="C92" s="50"/>
      <c r="D92" s="75"/>
      <c r="E92" s="11">
        <v>865</v>
      </c>
      <c r="F92" s="101" t="s">
        <v>75</v>
      </c>
      <c r="G92" s="101" t="s">
        <v>62</v>
      </c>
      <c r="H92" s="101"/>
      <c r="I92" s="102" t="s">
        <v>326</v>
      </c>
      <c r="J92" s="101" t="s">
        <v>41</v>
      </c>
      <c r="K92" s="51">
        <v>3.746</v>
      </c>
      <c r="L92" s="51"/>
      <c r="M92" s="51"/>
      <c r="N92" s="134">
        <f>N96</f>
        <v>0</v>
      </c>
      <c r="O92" s="219"/>
    </row>
    <row r="93" spans="1:15" ht="13.5" customHeight="1" hidden="1">
      <c r="A93" s="69"/>
      <c r="B93" s="213" t="s">
        <v>118</v>
      </c>
      <c r="C93" s="50"/>
      <c r="D93" s="75"/>
      <c r="E93" s="11">
        <v>865</v>
      </c>
      <c r="F93" s="101" t="s">
        <v>75</v>
      </c>
      <c r="G93" s="101" t="s">
        <v>62</v>
      </c>
      <c r="H93" s="101"/>
      <c r="I93" s="102" t="s">
        <v>327</v>
      </c>
      <c r="J93" s="101"/>
      <c r="K93" s="51"/>
      <c r="L93" s="51"/>
      <c r="M93" s="51"/>
      <c r="N93" s="134"/>
      <c r="O93" s="219">
        <f>O94</f>
        <v>0</v>
      </c>
    </row>
    <row r="94" spans="1:15" ht="20.25" customHeight="1" hidden="1">
      <c r="A94" s="69"/>
      <c r="B94" s="71" t="s">
        <v>102</v>
      </c>
      <c r="C94" s="50"/>
      <c r="D94" s="75"/>
      <c r="E94" s="11">
        <v>865</v>
      </c>
      <c r="F94" s="101" t="s">
        <v>75</v>
      </c>
      <c r="G94" s="101" t="s">
        <v>62</v>
      </c>
      <c r="H94" s="101"/>
      <c r="I94" s="102" t="s">
        <v>327</v>
      </c>
      <c r="J94" s="101" t="s">
        <v>37</v>
      </c>
      <c r="K94" s="51"/>
      <c r="L94" s="51"/>
      <c r="M94" s="51"/>
      <c r="N94" s="134"/>
      <c r="O94" s="219">
        <f>O95</f>
        <v>0</v>
      </c>
    </row>
    <row r="95" spans="1:15" ht="24" customHeight="1" hidden="1">
      <c r="A95" s="69"/>
      <c r="B95" s="71" t="s">
        <v>101</v>
      </c>
      <c r="C95" s="50"/>
      <c r="D95" s="75"/>
      <c r="E95" s="11">
        <v>865</v>
      </c>
      <c r="F95" s="101" t="s">
        <v>75</v>
      </c>
      <c r="G95" s="101" t="s">
        <v>62</v>
      </c>
      <c r="H95" s="101"/>
      <c r="I95" s="102" t="s">
        <v>327</v>
      </c>
      <c r="J95" s="101" t="s">
        <v>38</v>
      </c>
      <c r="K95" s="51"/>
      <c r="L95" s="51"/>
      <c r="M95" s="51"/>
      <c r="N95" s="134"/>
      <c r="O95" s="219"/>
    </row>
    <row r="96" spans="1:15" ht="40.5" customHeight="1" hidden="1">
      <c r="A96" s="246" t="s">
        <v>145</v>
      </c>
      <c r="B96" s="246"/>
      <c r="C96" s="105">
        <v>63</v>
      </c>
      <c r="D96" s="105">
        <v>0</v>
      </c>
      <c r="E96" s="5">
        <v>865</v>
      </c>
      <c r="F96" s="101" t="s">
        <v>75</v>
      </c>
      <c r="G96" s="101" t="s">
        <v>62</v>
      </c>
      <c r="H96" s="101" t="s">
        <v>129</v>
      </c>
      <c r="I96" s="102" t="s">
        <v>328</v>
      </c>
      <c r="J96" s="101"/>
      <c r="K96" s="51">
        <f aca="true" t="shared" si="11" ref="K96:M97">K97</f>
        <v>724.9</v>
      </c>
      <c r="L96" s="51">
        <f t="shared" si="11"/>
        <v>0</v>
      </c>
      <c r="M96" s="51">
        <f t="shared" si="11"/>
        <v>0</v>
      </c>
      <c r="N96" s="134">
        <v>0</v>
      </c>
      <c r="O96" s="219">
        <f>O97</f>
        <v>0</v>
      </c>
    </row>
    <row r="97" spans="1:15" ht="15" customHeight="1" hidden="1">
      <c r="A97" s="50"/>
      <c r="B97" s="53" t="s">
        <v>79</v>
      </c>
      <c r="C97" s="105">
        <v>63</v>
      </c>
      <c r="D97" s="105">
        <v>0</v>
      </c>
      <c r="E97" s="5">
        <v>865</v>
      </c>
      <c r="F97" s="101" t="s">
        <v>75</v>
      </c>
      <c r="G97" s="101" t="s">
        <v>62</v>
      </c>
      <c r="H97" s="101" t="s">
        <v>129</v>
      </c>
      <c r="I97" s="102" t="s">
        <v>328</v>
      </c>
      <c r="J97" s="101" t="s">
        <v>64</v>
      </c>
      <c r="K97" s="51">
        <f t="shared" si="11"/>
        <v>724.9</v>
      </c>
      <c r="L97" s="51">
        <f>L98</f>
        <v>0</v>
      </c>
      <c r="M97" s="51">
        <f t="shared" si="11"/>
        <v>0</v>
      </c>
      <c r="N97" s="134">
        <v>0</v>
      </c>
      <c r="O97" s="219">
        <f>O98</f>
        <v>0</v>
      </c>
    </row>
    <row r="98" spans="1:15" ht="15" customHeight="1" hidden="1">
      <c r="A98" s="50"/>
      <c r="B98" s="246" t="s">
        <v>149</v>
      </c>
      <c r="C98" s="246"/>
      <c r="D98" s="105">
        <v>0</v>
      </c>
      <c r="E98" s="5">
        <v>865</v>
      </c>
      <c r="F98" s="101" t="s">
        <v>75</v>
      </c>
      <c r="G98" s="101" t="s">
        <v>62</v>
      </c>
      <c r="H98" s="101" t="s">
        <v>129</v>
      </c>
      <c r="I98" s="102" t="s">
        <v>328</v>
      </c>
      <c r="J98" s="106" t="s">
        <v>150</v>
      </c>
      <c r="K98" s="51">
        <v>724.9</v>
      </c>
      <c r="L98" s="51"/>
      <c r="M98" s="51"/>
      <c r="N98" s="134">
        <v>0</v>
      </c>
      <c r="O98" s="219"/>
    </row>
    <row r="99" spans="1:15" ht="53.25" customHeight="1" hidden="1">
      <c r="A99" s="246" t="s">
        <v>113</v>
      </c>
      <c r="B99" s="246"/>
      <c r="C99" s="75">
        <v>63</v>
      </c>
      <c r="D99" s="75">
        <v>0</v>
      </c>
      <c r="E99" s="11">
        <v>865</v>
      </c>
      <c r="F99" s="101" t="s">
        <v>75</v>
      </c>
      <c r="G99" s="101" t="s">
        <v>62</v>
      </c>
      <c r="H99" s="101" t="s">
        <v>128</v>
      </c>
      <c r="I99" s="102" t="s">
        <v>165</v>
      </c>
      <c r="J99" s="101"/>
      <c r="K99" s="51">
        <f aca="true" t="shared" si="12" ref="K99:M100">K100</f>
        <v>3.18</v>
      </c>
      <c r="L99" s="51">
        <f t="shared" si="12"/>
        <v>3.18</v>
      </c>
      <c r="M99" s="51">
        <f t="shared" si="12"/>
        <v>3.18</v>
      </c>
      <c r="N99" s="134">
        <f>N100</f>
        <v>-2.385</v>
      </c>
      <c r="O99" s="219"/>
    </row>
    <row r="100" spans="1:15" ht="22.5" customHeight="1" hidden="1">
      <c r="A100" s="50"/>
      <c r="B100" s="53" t="s">
        <v>79</v>
      </c>
      <c r="C100" s="105">
        <v>63</v>
      </c>
      <c r="D100" s="75">
        <v>0</v>
      </c>
      <c r="E100" s="11">
        <v>865</v>
      </c>
      <c r="F100" s="101" t="s">
        <v>75</v>
      </c>
      <c r="G100" s="101" t="s">
        <v>62</v>
      </c>
      <c r="H100" s="101" t="s">
        <v>128</v>
      </c>
      <c r="I100" s="102" t="s">
        <v>165</v>
      </c>
      <c r="J100" s="101" t="s">
        <v>64</v>
      </c>
      <c r="K100" s="51">
        <v>3.18</v>
      </c>
      <c r="L100" s="51">
        <f t="shared" si="12"/>
        <v>3.18</v>
      </c>
      <c r="M100" s="51">
        <f t="shared" si="12"/>
        <v>3.18</v>
      </c>
      <c r="N100" s="134">
        <f>N101</f>
        <v>-2.385</v>
      </c>
      <c r="O100" s="219"/>
    </row>
    <row r="101" spans="1:15" ht="12.75" hidden="1">
      <c r="A101" s="50"/>
      <c r="B101" s="246" t="s">
        <v>149</v>
      </c>
      <c r="C101" s="246"/>
      <c r="D101" s="75">
        <v>0</v>
      </c>
      <c r="E101" s="11">
        <v>865</v>
      </c>
      <c r="F101" s="101" t="s">
        <v>75</v>
      </c>
      <c r="G101" s="101" t="s">
        <v>62</v>
      </c>
      <c r="H101" s="101" t="s">
        <v>128</v>
      </c>
      <c r="I101" s="102" t="s">
        <v>165</v>
      </c>
      <c r="J101" s="101" t="s">
        <v>150</v>
      </c>
      <c r="K101" s="51">
        <v>3.18</v>
      </c>
      <c r="L101" s="51">
        <v>3.18</v>
      </c>
      <c r="M101" s="51">
        <v>3.18</v>
      </c>
      <c r="N101" s="134">
        <v>-2.385</v>
      </c>
      <c r="O101" s="219"/>
    </row>
    <row r="102" spans="1:15" ht="14.25" customHeight="1">
      <c r="A102" s="250" t="s">
        <v>160</v>
      </c>
      <c r="B102" s="250"/>
      <c r="C102" s="97">
        <v>63</v>
      </c>
      <c r="D102" s="97">
        <v>0</v>
      </c>
      <c r="E102" s="5">
        <v>865</v>
      </c>
      <c r="F102" s="98" t="s">
        <v>78</v>
      </c>
      <c r="G102" s="101"/>
      <c r="H102" s="98"/>
      <c r="I102" s="98"/>
      <c r="J102" s="98"/>
      <c r="K102" s="57">
        <f aca="true" t="shared" si="13" ref="K102:O103">K103</f>
        <v>156.39</v>
      </c>
      <c r="L102" s="57">
        <f t="shared" si="13"/>
        <v>135.11</v>
      </c>
      <c r="M102" s="57">
        <f t="shared" si="13"/>
        <v>119.001</v>
      </c>
      <c r="N102" s="57">
        <f t="shared" si="13"/>
        <v>0</v>
      </c>
      <c r="O102" s="223">
        <f t="shared" si="13"/>
        <v>172983.96</v>
      </c>
    </row>
    <row r="103" spans="1:15" ht="15.75" customHeight="1">
      <c r="A103" s="250" t="s">
        <v>161</v>
      </c>
      <c r="B103" s="250"/>
      <c r="C103" s="97">
        <v>63</v>
      </c>
      <c r="D103" s="97">
        <v>0</v>
      </c>
      <c r="E103" s="5">
        <v>865</v>
      </c>
      <c r="F103" s="98" t="s">
        <v>78</v>
      </c>
      <c r="G103" s="98" t="s">
        <v>62</v>
      </c>
      <c r="H103" s="101" t="s">
        <v>128</v>
      </c>
      <c r="I103" s="102"/>
      <c r="J103" s="101"/>
      <c r="K103" s="51">
        <f t="shared" si="13"/>
        <v>156.39</v>
      </c>
      <c r="L103" s="51">
        <f t="shared" si="13"/>
        <v>135.11</v>
      </c>
      <c r="M103" s="51">
        <f t="shared" si="13"/>
        <v>119.001</v>
      </c>
      <c r="N103" s="51">
        <f t="shared" si="13"/>
        <v>0</v>
      </c>
      <c r="O103" s="219">
        <f t="shared" si="13"/>
        <v>172983.96</v>
      </c>
    </row>
    <row r="104" spans="1:15" ht="17.25" customHeight="1">
      <c r="A104" s="246" t="s">
        <v>357</v>
      </c>
      <c r="B104" s="246"/>
      <c r="C104" s="105">
        <v>63</v>
      </c>
      <c r="D104" s="105">
        <v>0</v>
      </c>
      <c r="E104" s="5">
        <v>865</v>
      </c>
      <c r="F104" s="101" t="s">
        <v>78</v>
      </c>
      <c r="G104" s="101" t="s">
        <v>62</v>
      </c>
      <c r="H104" s="101" t="s">
        <v>128</v>
      </c>
      <c r="I104" s="101" t="s">
        <v>360</v>
      </c>
      <c r="J104" s="101"/>
      <c r="K104" s="51">
        <f>K105</f>
        <v>156.39</v>
      </c>
      <c r="L104" s="51">
        <f aca="true" t="shared" si="14" ref="L104:O105">L105</f>
        <v>135.11</v>
      </c>
      <c r="M104" s="51">
        <f t="shared" si="14"/>
        <v>119.001</v>
      </c>
      <c r="N104" s="51">
        <f t="shared" si="14"/>
        <v>0</v>
      </c>
      <c r="O104" s="219">
        <f t="shared" si="14"/>
        <v>172983.96</v>
      </c>
    </row>
    <row r="105" spans="1:15" ht="12" customHeight="1">
      <c r="A105" s="226" t="s">
        <v>358</v>
      </c>
      <c r="B105" s="226" t="s">
        <v>358</v>
      </c>
      <c r="C105" s="105">
        <v>63</v>
      </c>
      <c r="D105" s="105">
        <v>0</v>
      </c>
      <c r="E105" s="5">
        <v>865</v>
      </c>
      <c r="F105" s="101" t="s">
        <v>78</v>
      </c>
      <c r="G105" s="101" t="s">
        <v>62</v>
      </c>
      <c r="H105" s="101" t="s">
        <v>128</v>
      </c>
      <c r="I105" s="101" t="s">
        <v>360</v>
      </c>
      <c r="J105" s="101" t="s">
        <v>162</v>
      </c>
      <c r="K105" s="51">
        <f>K106</f>
        <v>156.39</v>
      </c>
      <c r="L105" s="51">
        <f t="shared" si="14"/>
        <v>135.11</v>
      </c>
      <c r="M105" s="51">
        <f t="shared" si="14"/>
        <v>119.001</v>
      </c>
      <c r="N105" s="51">
        <f t="shared" si="14"/>
        <v>0</v>
      </c>
      <c r="O105" s="219">
        <f t="shared" si="14"/>
        <v>172983.96</v>
      </c>
    </row>
    <row r="106" spans="1:15" ht="27.75" customHeight="1">
      <c r="A106" s="233" t="s">
        <v>359</v>
      </c>
      <c r="B106" s="233" t="s">
        <v>359</v>
      </c>
      <c r="C106" s="105">
        <v>63</v>
      </c>
      <c r="D106" s="105">
        <v>0</v>
      </c>
      <c r="E106" s="5">
        <v>865</v>
      </c>
      <c r="F106" s="101" t="s">
        <v>78</v>
      </c>
      <c r="G106" s="101" t="s">
        <v>62</v>
      </c>
      <c r="H106" s="101" t="s">
        <v>128</v>
      </c>
      <c r="I106" s="101" t="s">
        <v>360</v>
      </c>
      <c r="J106" s="101" t="s">
        <v>163</v>
      </c>
      <c r="K106" s="51">
        <v>156.39</v>
      </c>
      <c r="L106" s="51">
        <f>94+48-6.89</f>
        <v>135.11</v>
      </c>
      <c r="M106" s="51">
        <f>94+48-14.67-8.329</f>
        <v>119.001</v>
      </c>
      <c r="N106" s="134"/>
      <c r="O106" s="219">
        <v>172983.96</v>
      </c>
    </row>
    <row r="107" spans="1:15" ht="13.5" customHeight="1">
      <c r="A107" s="250" t="s">
        <v>77</v>
      </c>
      <c r="B107" s="250"/>
      <c r="C107" s="97">
        <v>63</v>
      </c>
      <c r="D107" s="97">
        <v>0</v>
      </c>
      <c r="E107" s="5">
        <v>865</v>
      </c>
      <c r="F107" s="98" t="s">
        <v>80</v>
      </c>
      <c r="G107" s="98"/>
      <c r="H107" s="98"/>
      <c r="I107" s="98"/>
      <c r="J107" s="98"/>
      <c r="K107" s="48">
        <f>K108</f>
        <v>5</v>
      </c>
      <c r="L107" s="48">
        <f>L108</f>
        <v>10</v>
      </c>
      <c r="M107" s="48">
        <f>M108</f>
        <v>10</v>
      </c>
      <c r="N107" s="48">
        <f>N108</f>
        <v>0</v>
      </c>
      <c r="O107" s="218">
        <f>O108</f>
        <v>4000</v>
      </c>
    </row>
    <row r="108" spans="1:15" ht="13.5" customHeight="1">
      <c r="A108" s="261" t="s">
        <v>172</v>
      </c>
      <c r="B108" s="262"/>
      <c r="C108" s="97">
        <v>63</v>
      </c>
      <c r="D108" s="97">
        <v>0</v>
      </c>
      <c r="E108" s="5">
        <v>865</v>
      </c>
      <c r="F108" s="98" t="s">
        <v>80</v>
      </c>
      <c r="G108" s="98" t="s">
        <v>63</v>
      </c>
      <c r="H108" s="98"/>
      <c r="I108" s="98"/>
      <c r="J108" s="98"/>
      <c r="K108" s="48">
        <f>K109+K112</f>
        <v>5</v>
      </c>
      <c r="L108" s="48">
        <f>L109+L112</f>
        <v>10</v>
      </c>
      <c r="M108" s="48">
        <f>M109+M112</f>
        <v>10</v>
      </c>
      <c r="N108" s="48">
        <f>N109+N112</f>
        <v>0</v>
      </c>
      <c r="O108" s="218">
        <f>O109+O112</f>
        <v>4000</v>
      </c>
    </row>
    <row r="109" spans="1:15" ht="13.5" customHeight="1" hidden="1">
      <c r="A109" s="88"/>
      <c r="B109" s="253" t="s">
        <v>171</v>
      </c>
      <c r="C109" s="254"/>
      <c r="D109" s="97"/>
      <c r="E109" s="5">
        <v>865</v>
      </c>
      <c r="F109" s="91" t="s">
        <v>80</v>
      </c>
      <c r="G109" s="92" t="s">
        <v>63</v>
      </c>
      <c r="H109" s="93"/>
      <c r="I109" s="93" t="s">
        <v>173</v>
      </c>
      <c r="J109" s="98"/>
      <c r="K109" s="51">
        <f aca="true" t="shared" si="15" ref="K109:M110">K110</f>
        <v>0</v>
      </c>
      <c r="L109" s="51">
        <f t="shared" si="15"/>
        <v>10</v>
      </c>
      <c r="M109" s="51">
        <f t="shared" si="15"/>
        <v>10</v>
      </c>
      <c r="N109" s="52"/>
      <c r="O109" s="219"/>
    </row>
    <row r="110" spans="1:15" ht="13.5" customHeight="1" hidden="1">
      <c r="A110" s="88"/>
      <c r="B110" s="71" t="s">
        <v>102</v>
      </c>
      <c r="C110" s="71" t="s">
        <v>102</v>
      </c>
      <c r="D110" s="97"/>
      <c r="E110" s="5">
        <v>865</v>
      </c>
      <c r="F110" s="91" t="s">
        <v>80</v>
      </c>
      <c r="G110" s="92" t="s">
        <v>63</v>
      </c>
      <c r="H110" s="93"/>
      <c r="I110" s="93" t="s">
        <v>173</v>
      </c>
      <c r="J110" s="91" t="s">
        <v>37</v>
      </c>
      <c r="K110" s="51">
        <f t="shared" si="15"/>
        <v>0</v>
      </c>
      <c r="L110" s="51">
        <f t="shared" si="15"/>
        <v>10</v>
      </c>
      <c r="M110" s="51">
        <f t="shared" si="15"/>
        <v>10</v>
      </c>
      <c r="N110" s="52"/>
      <c r="O110" s="219"/>
    </row>
    <row r="111" spans="1:15" ht="13.5" customHeight="1" hidden="1">
      <c r="A111" s="88"/>
      <c r="B111" s="71" t="s">
        <v>101</v>
      </c>
      <c r="C111" s="71" t="s">
        <v>101</v>
      </c>
      <c r="D111" s="97"/>
      <c r="E111" s="5">
        <v>865</v>
      </c>
      <c r="F111" s="91" t="s">
        <v>80</v>
      </c>
      <c r="G111" s="92" t="s">
        <v>63</v>
      </c>
      <c r="H111" s="93"/>
      <c r="I111" s="93" t="s">
        <v>173</v>
      </c>
      <c r="J111" s="91" t="s">
        <v>38</v>
      </c>
      <c r="K111" s="51"/>
      <c r="L111" s="51">
        <v>10</v>
      </c>
      <c r="M111" s="51">
        <v>10</v>
      </c>
      <c r="N111" s="52"/>
      <c r="O111" s="219"/>
    </row>
    <row r="112" spans="1:15" ht="39.75" customHeight="1">
      <c r="A112" s="245" t="s">
        <v>146</v>
      </c>
      <c r="B112" s="245"/>
      <c r="C112" s="105">
        <v>63</v>
      </c>
      <c r="D112" s="105">
        <v>0</v>
      </c>
      <c r="E112" s="5">
        <v>865</v>
      </c>
      <c r="F112" s="101" t="s">
        <v>80</v>
      </c>
      <c r="G112" s="101" t="s">
        <v>63</v>
      </c>
      <c r="H112" s="101" t="s">
        <v>127</v>
      </c>
      <c r="I112" s="103" t="s">
        <v>361</v>
      </c>
      <c r="J112" s="101"/>
      <c r="K112" s="51">
        <f aca="true" t="shared" si="16" ref="K112:O113">K113</f>
        <v>5</v>
      </c>
      <c r="L112" s="51">
        <f t="shared" si="16"/>
        <v>0</v>
      </c>
      <c r="M112" s="51">
        <f t="shared" si="16"/>
        <v>0</v>
      </c>
      <c r="N112" s="51">
        <f t="shared" si="16"/>
        <v>0</v>
      </c>
      <c r="O112" s="219">
        <f t="shared" si="16"/>
        <v>4000</v>
      </c>
    </row>
    <row r="113" spans="1:15" ht="13.5" customHeight="1">
      <c r="A113" s="52"/>
      <c r="B113" s="53" t="s">
        <v>79</v>
      </c>
      <c r="C113" s="105">
        <v>63</v>
      </c>
      <c r="D113" s="105">
        <v>0</v>
      </c>
      <c r="E113" s="5">
        <v>865</v>
      </c>
      <c r="F113" s="101" t="s">
        <v>80</v>
      </c>
      <c r="G113" s="101" t="s">
        <v>63</v>
      </c>
      <c r="H113" s="101" t="s">
        <v>127</v>
      </c>
      <c r="I113" s="103" t="s">
        <v>361</v>
      </c>
      <c r="J113" s="101" t="s">
        <v>64</v>
      </c>
      <c r="K113" s="51">
        <f t="shared" si="16"/>
        <v>5</v>
      </c>
      <c r="L113" s="51">
        <f t="shared" si="16"/>
        <v>0</v>
      </c>
      <c r="M113" s="51">
        <f t="shared" si="16"/>
        <v>0</v>
      </c>
      <c r="N113" s="51">
        <f t="shared" si="16"/>
        <v>0</v>
      </c>
      <c r="O113" s="219">
        <f t="shared" si="16"/>
        <v>4000</v>
      </c>
    </row>
    <row r="114" spans="1:15" ht="13.5" customHeight="1">
      <c r="A114" s="52"/>
      <c r="B114" s="246" t="s">
        <v>149</v>
      </c>
      <c r="C114" s="246"/>
      <c r="D114" s="105">
        <v>0</v>
      </c>
      <c r="E114" s="5">
        <v>865</v>
      </c>
      <c r="F114" s="101" t="s">
        <v>80</v>
      </c>
      <c r="G114" s="101" t="s">
        <v>63</v>
      </c>
      <c r="H114" s="101" t="s">
        <v>127</v>
      </c>
      <c r="I114" s="103" t="s">
        <v>361</v>
      </c>
      <c r="J114" s="106" t="s">
        <v>150</v>
      </c>
      <c r="K114" s="51">
        <v>5</v>
      </c>
      <c r="L114" s="51"/>
      <c r="M114" s="51"/>
      <c r="N114" s="134">
        <v>0</v>
      </c>
      <c r="O114" s="219">
        <v>4000</v>
      </c>
    </row>
    <row r="115" spans="1:15" s="60" customFormat="1" ht="13.5" customHeight="1" hidden="1">
      <c r="A115" s="260" t="s">
        <v>51</v>
      </c>
      <c r="B115" s="260"/>
      <c r="C115" s="97">
        <v>70</v>
      </c>
      <c r="D115" s="97">
        <v>0</v>
      </c>
      <c r="E115" s="31">
        <v>865</v>
      </c>
      <c r="F115" s="98" t="s">
        <v>52</v>
      </c>
      <c r="G115" s="98"/>
      <c r="H115" s="98"/>
      <c r="I115" s="115"/>
      <c r="J115" s="115"/>
      <c r="K115" s="59"/>
      <c r="L115" s="57">
        <f aca="true" t="shared" si="17" ref="L115:M117">L116</f>
        <v>118</v>
      </c>
      <c r="M115" s="57">
        <f t="shared" si="17"/>
        <v>128</v>
      </c>
      <c r="N115" s="130"/>
      <c r="O115" s="224"/>
    </row>
    <row r="116" spans="1:15" ht="13.5" customHeight="1" hidden="1">
      <c r="A116" s="259" t="s">
        <v>51</v>
      </c>
      <c r="B116" s="259"/>
      <c r="C116" s="105">
        <v>70</v>
      </c>
      <c r="D116" s="105">
        <v>0</v>
      </c>
      <c r="E116" s="5">
        <v>865</v>
      </c>
      <c r="F116" s="101" t="s">
        <v>52</v>
      </c>
      <c r="G116" s="101" t="s">
        <v>52</v>
      </c>
      <c r="H116" s="101"/>
      <c r="I116" s="101"/>
      <c r="J116" s="101"/>
      <c r="K116" s="51"/>
      <c r="L116" s="51">
        <f t="shared" si="17"/>
        <v>118</v>
      </c>
      <c r="M116" s="51">
        <f t="shared" si="17"/>
        <v>128</v>
      </c>
      <c r="N116" s="52"/>
      <c r="O116" s="219"/>
    </row>
    <row r="117" spans="1:15" ht="13.5" customHeight="1" hidden="1">
      <c r="A117" s="52"/>
      <c r="B117" s="52" t="s">
        <v>51</v>
      </c>
      <c r="C117" s="105">
        <v>70</v>
      </c>
      <c r="D117" s="105">
        <v>0</v>
      </c>
      <c r="E117" s="5">
        <v>865</v>
      </c>
      <c r="F117" s="116">
        <v>99</v>
      </c>
      <c r="G117" s="101" t="s">
        <v>52</v>
      </c>
      <c r="H117" s="101" t="s">
        <v>126</v>
      </c>
      <c r="I117" s="117" t="s">
        <v>114</v>
      </c>
      <c r="J117" s="101"/>
      <c r="K117" s="51"/>
      <c r="L117" s="51">
        <f t="shared" si="17"/>
        <v>118</v>
      </c>
      <c r="M117" s="51">
        <f t="shared" si="17"/>
        <v>128</v>
      </c>
      <c r="N117" s="52"/>
      <c r="O117" s="219"/>
    </row>
    <row r="118" spans="1:15" ht="13.5" customHeight="1" hidden="1">
      <c r="A118" s="52"/>
      <c r="B118" s="52" t="s">
        <v>51</v>
      </c>
      <c r="C118" s="105">
        <v>70</v>
      </c>
      <c r="D118" s="105">
        <v>0</v>
      </c>
      <c r="E118" s="5">
        <v>865</v>
      </c>
      <c r="F118" s="116">
        <v>99</v>
      </c>
      <c r="G118" s="101" t="s">
        <v>52</v>
      </c>
      <c r="H118" s="101" t="s">
        <v>126</v>
      </c>
      <c r="I118" s="117" t="s">
        <v>114</v>
      </c>
      <c r="J118" s="101" t="s">
        <v>53</v>
      </c>
      <c r="K118" s="51"/>
      <c r="L118" s="51">
        <v>118</v>
      </c>
      <c r="M118" s="51">
        <v>128</v>
      </c>
      <c r="N118" s="52"/>
      <c r="O118" s="219"/>
    </row>
    <row r="119" spans="1:15" ht="14.25" customHeight="1">
      <c r="A119" s="58"/>
      <c r="B119" s="55" t="s">
        <v>50</v>
      </c>
      <c r="C119" s="55"/>
      <c r="D119" s="55"/>
      <c r="E119" s="31"/>
      <c r="F119" s="98"/>
      <c r="G119" s="98"/>
      <c r="H119" s="98"/>
      <c r="I119" s="98"/>
      <c r="J119" s="98"/>
      <c r="K119" s="48">
        <f>K10+K53+K60+K70+K82+K102+K107+K115+K65</f>
        <v>2733.638</v>
      </c>
      <c r="L119" s="48">
        <f>L10+L53+L60+L70+L82+L102+L107+L115+L65</f>
        <v>2960.311</v>
      </c>
      <c r="M119" s="48">
        <f>M10+M53+M60+M70+M82+M102+M107+M115+M65</f>
        <v>2450.692</v>
      </c>
      <c r="N119" s="48">
        <f>N10+N53+N60+N70+N82+N102+N107+N115+N65</f>
        <v>-21.775999999999996</v>
      </c>
      <c r="O119" s="218">
        <f>O10+O53+O60+O70+O82+O102+O107+O115+O65</f>
        <v>3047563.22</v>
      </c>
    </row>
    <row r="120" spans="1:13" ht="14.25">
      <c r="A120" s="54"/>
      <c r="B120" s="61"/>
      <c r="C120" s="61"/>
      <c r="D120" s="61"/>
      <c r="F120" s="118"/>
      <c r="G120" s="118"/>
      <c r="H120" s="118"/>
      <c r="I120" s="118"/>
      <c r="J120" s="62"/>
      <c r="K120" s="89"/>
      <c r="L120" s="63">
        <f>L115/L125*100</f>
        <v>4.101982230769178</v>
      </c>
      <c r="M120" s="63">
        <f>M115/M125*100</f>
        <v>5.463053539631893</v>
      </c>
    </row>
    <row r="121" spans="6:15" ht="14.25">
      <c r="F121" s="119"/>
      <c r="G121" s="119"/>
      <c r="H121" s="119"/>
      <c r="I121" s="119"/>
      <c r="J121" s="64"/>
      <c r="K121" s="122">
        <f>K119-K122</f>
        <v>306.067</v>
      </c>
      <c r="L121" s="122">
        <f>L119-L122</f>
        <v>22.5870000000009</v>
      </c>
      <c r="M121" s="122">
        <f>M119-M122</f>
        <v>49.17399999999998</v>
      </c>
      <c r="O121" s="136"/>
    </row>
    <row r="122" spans="11:14" ht="14.25">
      <c r="K122" s="90">
        <f>'Приложение 2'!C52</f>
        <v>2427.571</v>
      </c>
      <c r="L122" s="90">
        <f>'Приложение 2'!D52</f>
        <v>2937.7239999999993</v>
      </c>
      <c r="M122" s="90">
        <f>'Приложение 2'!E52</f>
        <v>2401.518</v>
      </c>
      <c r="N122" s="54"/>
    </row>
    <row r="123" ht="14.25">
      <c r="N123" s="136"/>
    </row>
    <row r="124" spans="11:13" ht="14.25">
      <c r="K124" s="121">
        <f>K14+K18+K20+K23+K24+K25+K35+K39+K52+K57+K59+K64+K78+K81+K89+K98+K101+K106+K111+K114+K118</f>
        <v>2348.68</v>
      </c>
      <c r="L124" s="121">
        <f>L14+L18+L20+L23+L24+L25+L35+L39+L52+L57+L59+L64+L78+L81+L89+L98+L101+L106+L111+L114+L118</f>
        <v>2960.3109999999997</v>
      </c>
      <c r="M124" s="121">
        <f>M14+M18+M20+M23+M24+M25+M35+M39+M52+M57+M59+M64+M78+M81+M89+M98+M101+M106+M111+M114+M118</f>
        <v>2450.692</v>
      </c>
    </row>
    <row r="125" spans="11:13" ht="14.25">
      <c r="K125" s="64">
        <f>'Приложение 2'!C8+'Приложение 2'!C40</f>
        <v>1991.2849999999999</v>
      </c>
      <c r="L125" s="64">
        <f>'Приложение 2'!D8+'Приложение 2'!D40</f>
        <v>2876.6579999999994</v>
      </c>
      <c r="M125" s="64">
        <f>'Приложение 2'!E8+'Приложение 2'!E40</f>
        <v>2343.0119999999997</v>
      </c>
    </row>
    <row r="128" spans="12:13" ht="14.25">
      <c r="L128" s="40">
        <f>L127*2.5/100</f>
        <v>0</v>
      </c>
      <c r="M128" s="40">
        <f>M127*2.5/100</f>
        <v>0</v>
      </c>
    </row>
    <row r="130" spans="12:13" ht="14.25">
      <c r="L130" s="40">
        <v>76</v>
      </c>
      <c r="M130" s="40">
        <v>120</v>
      </c>
    </row>
    <row r="131" spans="12:13" ht="14.25">
      <c r="L131" s="40" t="e">
        <f>L130/L127*100</f>
        <v>#DIV/0!</v>
      </c>
      <c r="M131" s="40" t="e">
        <f>M130/M127*100</f>
        <v>#DIV/0!</v>
      </c>
    </row>
  </sheetData>
  <sheetProtection/>
  <mergeCells count="39">
    <mergeCell ref="B2:O2"/>
    <mergeCell ref="A6:O6"/>
    <mergeCell ref="B67:C67"/>
    <mergeCell ref="A116:B116"/>
    <mergeCell ref="B87:C87"/>
    <mergeCell ref="A115:B115"/>
    <mergeCell ref="A108:B108"/>
    <mergeCell ref="A107:B107"/>
    <mergeCell ref="A112:B112"/>
    <mergeCell ref="A96:B96"/>
    <mergeCell ref="B98:C98"/>
    <mergeCell ref="A76:B76"/>
    <mergeCell ref="A99:B99"/>
    <mergeCell ref="A103:B103"/>
    <mergeCell ref="E3:K3"/>
    <mergeCell ref="B35:C35"/>
    <mergeCell ref="A11:B11"/>
    <mergeCell ref="A36:B36"/>
    <mergeCell ref="A16:B16"/>
    <mergeCell ref="B114:C114"/>
    <mergeCell ref="A50:B50"/>
    <mergeCell ref="A82:B82"/>
    <mergeCell ref="A86:B86"/>
    <mergeCell ref="A70:B70"/>
    <mergeCell ref="A79:B79"/>
    <mergeCell ref="A75:B75"/>
    <mergeCell ref="B109:C109"/>
    <mergeCell ref="A102:B102"/>
    <mergeCell ref="A104:B104"/>
    <mergeCell ref="B33:C33"/>
    <mergeCell ref="B52:C52"/>
    <mergeCell ref="E4:O4"/>
    <mergeCell ref="E1:O1"/>
    <mergeCell ref="B101:C101"/>
    <mergeCell ref="A8:B8"/>
    <mergeCell ref="A15:B15"/>
    <mergeCell ref="A10:B10"/>
    <mergeCell ref="A37:B37"/>
    <mergeCell ref="A43:B43"/>
  </mergeCells>
  <printOptions/>
  <pageMargins left="0.6299212598425197" right="0.31496062992125984" top="0" bottom="0" header="0.6299212598425197" footer="0.7086614173228347"/>
  <pageSetup fitToHeight="2" fitToWidth="1"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27"/>
  <sheetViews>
    <sheetView zoomScalePageLayoutView="0" workbookViewId="0" topLeftCell="A1">
      <selection activeCell="C1" sqref="C1:D1"/>
    </sheetView>
  </sheetViews>
  <sheetFormatPr defaultColWidth="9.140625" defaultRowHeight="12.75"/>
  <cols>
    <col min="1" max="1" width="26.140625" style="78" customWidth="1"/>
    <col min="2" max="2" width="35.28125" style="78" customWidth="1"/>
    <col min="3" max="3" width="22.421875" style="78" customWidth="1"/>
    <col min="4" max="4" width="19.421875" style="78" customWidth="1"/>
    <col min="5" max="5" width="12.57421875" style="78" hidden="1" customWidth="1"/>
    <col min="6" max="6" width="12.421875" style="78" hidden="1" customWidth="1"/>
    <col min="7" max="240" width="9.140625" style="78" customWidth="1"/>
    <col min="241" max="241" width="26.00390625" style="78" customWidth="1"/>
    <col min="242" max="242" width="17.140625" style="78" customWidth="1"/>
    <col min="243" max="243" width="47.421875" style="78" customWidth="1"/>
    <col min="244" max="244" width="15.57421875" style="78" customWidth="1"/>
    <col min="245" max="245" width="12.7109375" style="78" customWidth="1"/>
    <col min="246" max="16384" width="9.140625" style="78" customWidth="1"/>
  </cols>
  <sheetData>
    <row r="1" spans="3:4" ht="12.75">
      <c r="C1" s="264" t="s">
        <v>202</v>
      </c>
      <c r="D1" s="264"/>
    </row>
    <row r="2" spans="3:15" ht="80.25" customHeight="1">
      <c r="C2" s="263" t="s">
        <v>229</v>
      </c>
      <c r="D2" s="263"/>
      <c r="E2" s="263"/>
      <c r="F2" s="263"/>
      <c r="G2" s="72"/>
      <c r="H2" s="72"/>
      <c r="I2" s="72"/>
      <c r="J2" s="72"/>
      <c r="K2" s="72"/>
      <c r="L2" s="72"/>
      <c r="M2" s="72"/>
      <c r="N2" s="72"/>
      <c r="O2" s="72"/>
    </row>
    <row r="3" spans="1:4" s="76" customFormat="1" ht="13.5" customHeight="1">
      <c r="A3" s="83"/>
      <c r="C3" s="264" t="s">
        <v>230</v>
      </c>
      <c r="D3" s="264"/>
    </row>
    <row r="4" spans="1:6" s="76" customFormat="1" ht="51.75" customHeight="1">
      <c r="A4" s="83"/>
      <c r="C4" s="269" t="s">
        <v>186</v>
      </c>
      <c r="D4" s="269"/>
      <c r="E4" s="269"/>
      <c r="F4" s="269"/>
    </row>
    <row r="5" spans="1:4" s="77" customFormat="1" ht="54" customHeight="1">
      <c r="A5" s="267" t="s">
        <v>184</v>
      </c>
      <c r="B5" s="267"/>
      <c r="C5" s="267"/>
      <c r="D5" s="267"/>
    </row>
    <row r="6" spans="1:4" s="77" customFormat="1" ht="12.75">
      <c r="A6" s="123"/>
      <c r="D6" s="124" t="s">
        <v>134</v>
      </c>
    </row>
    <row r="7" spans="1:6" s="76" customFormat="1" ht="32.25" customHeight="1">
      <c r="A7" s="125" t="s">
        <v>135</v>
      </c>
      <c r="B7" s="268" t="s">
        <v>136</v>
      </c>
      <c r="C7" s="268"/>
      <c r="D7" s="125" t="s">
        <v>98</v>
      </c>
      <c r="E7" s="137" t="s">
        <v>203</v>
      </c>
      <c r="F7" s="125" t="s">
        <v>201</v>
      </c>
    </row>
    <row r="8" spans="1:6" ht="31.5" customHeight="1">
      <c r="A8" s="126" t="s">
        <v>174</v>
      </c>
      <c r="B8" s="265" t="s">
        <v>137</v>
      </c>
      <c r="C8" s="265"/>
      <c r="D8" s="127">
        <f>D9+D13</f>
        <v>22752.680000000168</v>
      </c>
      <c r="E8" s="127">
        <f>E9+E13</f>
        <v>306.067</v>
      </c>
      <c r="F8" s="127">
        <f>F9+F13</f>
        <v>23058.746999999974</v>
      </c>
    </row>
    <row r="9" spans="1:6" s="77" customFormat="1" ht="22.5" customHeight="1">
      <c r="A9" s="126" t="s">
        <v>175</v>
      </c>
      <c r="B9" s="265" t="s">
        <v>138</v>
      </c>
      <c r="C9" s="265"/>
      <c r="D9" s="127">
        <f aca="true" t="shared" si="0" ref="D9:E11">D10</f>
        <v>-3024810.54</v>
      </c>
      <c r="E9" s="127">
        <f t="shared" si="0"/>
        <v>108.843</v>
      </c>
      <c r="F9" s="127">
        <f>F12</f>
        <v>-3024701.697</v>
      </c>
    </row>
    <row r="10" spans="1:6" s="77" customFormat="1" ht="19.5" customHeight="1">
      <c r="A10" s="126" t="s">
        <v>176</v>
      </c>
      <c r="B10" s="265" t="s">
        <v>139</v>
      </c>
      <c r="C10" s="265"/>
      <c r="D10" s="127">
        <f t="shared" si="0"/>
        <v>-3024810.54</v>
      </c>
      <c r="E10" s="127">
        <f t="shared" si="0"/>
        <v>108.843</v>
      </c>
      <c r="F10" s="127">
        <f>F11</f>
        <v>-3024701.697</v>
      </c>
    </row>
    <row r="11" spans="1:6" s="77" customFormat="1" ht="28.5" customHeight="1">
      <c r="A11" s="126" t="s">
        <v>177</v>
      </c>
      <c r="B11" s="265" t="s">
        <v>140</v>
      </c>
      <c r="C11" s="265"/>
      <c r="D11" s="127">
        <f t="shared" si="0"/>
        <v>-3024810.54</v>
      </c>
      <c r="E11" s="127">
        <f t="shared" si="0"/>
        <v>108.843</v>
      </c>
      <c r="F11" s="127">
        <f>F12</f>
        <v>-3024701.697</v>
      </c>
    </row>
    <row r="12" spans="1:7" s="77" customFormat="1" ht="29.25" customHeight="1">
      <c r="A12" s="126" t="s">
        <v>178</v>
      </c>
      <c r="B12" s="265" t="s">
        <v>85</v>
      </c>
      <c r="C12" s="265"/>
      <c r="D12" s="127">
        <f>-'Приложение 2'!G52</f>
        <v>-3024810.54</v>
      </c>
      <c r="E12" s="127">
        <v>108.843</v>
      </c>
      <c r="F12" s="127">
        <f>D12+E12</f>
        <v>-3024701.697</v>
      </c>
      <c r="G12" s="138"/>
    </row>
    <row r="13" spans="1:6" s="77" customFormat="1" ht="23.25" customHeight="1">
      <c r="A13" s="126" t="s">
        <v>179</v>
      </c>
      <c r="B13" s="265" t="s">
        <v>141</v>
      </c>
      <c r="C13" s="265"/>
      <c r="D13" s="127">
        <f aca="true" t="shared" si="1" ref="D13:F15">D14</f>
        <v>3047563.22</v>
      </c>
      <c r="E13" s="127">
        <f t="shared" si="1"/>
        <v>197.224</v>
      </c>
      <c r="F13" s="127">
        <f t="shared" si="1"/>
        <v>3047760.444</v>
      </c>
    </row>
    <row r="14" spans="1:6" s="77" customFormat="1" ht="19.5" customHeight="1">
      <c r="A14" s="126" t="s">
        <v>180</v>
      </c>
      <c r="B14" s="265" t="s">
        <v>142</v>
      </c>
      <c r="C14" s="265"/>
      <c r="D14" s="127">
        <f t="shared" si="1"/>
        <v>3047563.22</v>
      </c>
      <c r="E14" s="127">
        <f t="shared" si="1"/>
        <v>197.224</v>
      </c>
      <c r="F14" s="127">
        <f t="shared" si="1"/>
        <v>3047760.444</v>
      </c>
    </row>
    <row r="15" spans="1:6" s="77" customFormat="1" ht="30.75" customHeight="1">
      <c r="A15" s="126" t="s">
        <v>181</v>
      </c>
      <c r="B15" s="265" t="s">
        <v>143</v>
      </c>
      <c r="C15" s="265"/>
      <c r="D15" s="127">
        <f t="shared" si="1"/>
        <v>3047563.22</v>
      </c>
      <c r="E15" s="127">
        <f t="shared" si="1"/>
        <v>197.224</v>
      </c>
      <c r="F15" s="127">
        <f t="shared" si="1"/>
        <v>3047760.444</v>
      </c>
    </row>
    <row r="16" spans="1:6" s="77" customFormat="1" ht="31.5" customHeight="1">
      <c r="A16" s="126" t="s">
        <v>182</v>
      </c>
      <c r="B16" s="265" t="s">
        <v>86</v>
      </c>
      <c r="C16" s="265"/>
      <c r="D16" s="127">
        <f>'Приложение 3'!O119</f>
        <v>3047563.22</v>
      </c>
      <c r="E16" s="127">
        <v>197.224</v>
      </c>
      <c r="F16" s="127">
        <f>D16+E16</f>
        <v>3047760.444</v>
      </c>
    </row>
    <row r="17" spans="1:7" s="79" customFormat="1" ht="42" customHeight="1">
      <c r="A17" s="128"/>
      <c r="B17" s="266" t="s">
        <v>144</v>
      </c>
      <c r="C17" s="266"/>
      <c r="D17" s="129">
        <f>D8</f>
        <v>22752.680000000168</v>
      </c>
      <c r="E17" s="129">
        <f>E8</f>
        <v>306.067</v>
      </c>
      <c r="F17" s="129">
        <f>F8</f>
        <v>23058.746999999974</v>
      </c>
      <c r="G17" s="139"/>
    </row>
    <row r="19" ht="12.75">
      <c r="D19" s="80"/>
    </row>
    <row r="20" ht="12.75">
      <c r="D20" s="80"/>
    </row>
    <row r="21" ht="12.75">
      <c r="D21" s="80"/>
    </row>
    <row r="23" spans="3:4" ht="12.75">
      <c r="C23" s="81"/>
      <c r="D23" s="81"/>
    </row>
    <row r="27" spans="3:4" ht="12.75">
      <c r="C27" s="82"/>
      <c r="D27" s="82"/>
    </row>
  </sheetData>
  <sheetProtection/>
  <mergeCells count="16">
    <mergeCell ref="C3:D3"/>
    <mergeCell ref="A5:D5"/>
    <mergeCell ref="B7:C7"/>
    <mergeCell ref="B8:C8"/>
    <mergeCell ref="B9:C9"/>
    <mergeCell ref="C4:F4"/>
    <mergeCell ref="C2:F2"/>
    <mergeCell ref="C1:D1"/>
    <mergeCell ref="B16:C16"/>
    <mergeCell ref="B17:C17"/>
    <mergeCell ref="B10:C10"/>
    <mergeCell ref="B11:C11"/>
    <mergeCell ref="B12:C12"/>
    <mergeCell ref="B13:C13"/>
    <mergeCell ref="B14:C14"/>
    <mergeCell ref="B15:C15"/>
  </mergeCells>
  <printOptions/>
  <pageMargins left="0.7" right="0.2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4"/>
  <sheetViews>
    <sheetView zoomScalePageLayoutView="0" workbookViewId="0" topLeftCell="B1">
      <selection activeCell="Q11" sqref="Q11"/>
    </sheetView>
  </sheetViews>
  <sheetFormatPr defaultColWidth="9.140625" defaultRowHeight="12.75"/>
  <cols>
    <col min="1" max="1" width="13.28125" style="40" hidden="1" customWidth="1"/>
    <col min="2" max="2" width="74.00390625" style="41" customWidth="1"/>
    <col min="3" max="3" width="8.421875" style="41" hidden="1" customWidth="1"/>
    <col min="4" max="4" width="7.140625" style="41" hidden="1" customWidth="1"/>
    <col min="5" max="5" width="4.7109375" style="156" hidden="1" customWidth="1"/>
    <col min="6" max="6" width="5.00390625" style="120" customWidth="1"/>
    <col min="7" max="7" width="4.57421875" style="120" customWidth="1"/>
    <col min="8" max="8" width="5.7109375" style="120" hidden="1" customWidth="1"/>
    <col min="9" max="9" width="10.7109375" style="120" customWidth="1"/>
    <col min="10" max="10" width="4.421875" style="65" customWidth="1"/>
    <col min="11" max="11" width="14.57421875" style="65" customWidth="1"/>
    <col min="12" max="12" width="12.140625" style="40" hidden="1" customWidth="1"/>
    <col min="13" max="13" width="12.140625" style="202" hidden="1" customWidth="1"/>
    <col min="14" max="14" width="10.7109375" style="40" customWidth="1"/>
    <col min="15" max="15" width="9.140625" style="40" customWidth="1"/>
    <col min="16" max="16" width="4.57421875" style="40" customWidth="1"/>
    <col min="17" max="17" width="3.421875" style="40" customWidth="1"/>
    <col min="18" max="18" width="4.140625" style="40" customWidth="1"/>
    <col min="19" max="19" width="3.8515625" style="40" customWidth="1"/>
    <col min="20" max="20" width="9.140625" style="40" customWidth="1"/>
    <col min="21" max="21" width="4.421875" style="40" customWidth="1"/>
    <col min="22" max="16384" width="9.140625" style="40" customWidth="1"/>
  </cols>
  <sheetData>
    <row r="1" spans="5:13" ht="12.75" customHeight="1">
      <c r="E1" s="270" t="s">
        <v>202</v>
      </c>
      <c r="F1" s="270"/>
      <c r="G1" s="270"/>
      <c r="H1" s="270"/>
      <c r="I1" s="270"/>
      <c r="J1" s="270"/>
      <c r="K1" s="270"/>
      <c r="L1" s="270"/>
      <c r="M1" s="270"/>
    </row>
    <row r="2" spans="2:13" ht="57.75" customHeight="1">
      <c r="B2" s="271"/>
      <c r="C2" s="271"/>
      <c r="D2" s="272" t="s">
        <v>329</v>
      </c>
      <c r="E2" s="272"/>
      <c r="F2" s="272"/>
      <c r="G2" s="272"/>
      <c r="H2" s="272"/>
      <c r="I2" s="272"/>
      <c r="J2" s="272"/>
      <c r="K2" s="272"/>
      <c r="L2" s="272"/>
      <c r="M2" s="272"/>
    </row>
    <row r="4" spans="5:13" ht="16.5" customHeight="1" hidden="1">
      <c r="E4" s="270" t="s">
        <v>273</v>
      </c>
      <c r="F4" s="270"/>
      <c r="G4" s="270"/>
      <c r="H4" s="270"/>
      <c r="I4" s="270"/>
      <c r="J4" s="270"/>
      <c r="K4" s="270"/>
      <c r="L4" s="270"/>
      <c r="M4" s="270"/>
    </row>
    <row r="5" spans="5:13" ht="36.75" customHeight="1" hidden="1">
      <c r="E5" s="273" t="s">
        <v>274</v>
      </c>
      <c r="F5" s="273"/>
      <c r="G5" s="273"/>
      <c r="H5" s="273"/>
      <c r="I5" s="273"/>
      <c r="J5" s="273"/>
      <c r="K5" s="273"/>
      <c r="L5" s="273"/>
      <c r="M5" s="273"/>
    </row>
    <row r="6" spans="5:13" ht="1.5" customHeight="1">
      <c r="E6" s="153"/>
      <c r="F6" s="154"/>
      <c r="G6" s="154"/>
      <c r="H6" s="154"/>
      <c r="I6" s="154"/>
      <c r="J6" s="154"/>
      <c r="K6" s="154"/>
      <c r="L6" s="154"/>
      <c r="M6" s="155"/>
    </row>
    <row r="7" spans="1:13" ht="27" customHeight="1">
      <c r="A7" s="256" t="s">
        <v>333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</row>
    <row r="8" spans="1:13" ht="15" customHeight="1">
      <c r="A8" s="44"/>
      <c r="B8" s="44"/>
      <c r="C8" s="54"/>
      <c r="D8" s="54"/>
      <c r="F8" s="44"/>
      <c r="G8" s="44"/>
      <c r="H8" s="44"/>
      <c r="I8" s="44"/>
      <c r="J8" s="44"/>
      <c r="L8" s="44"/>
      <c r="M8" s="157" t="s">
        <v>34</v>
      </c>
    </row>
    <row r="9" spans="1:13" s="85" customFormat="1" ht="24" customHeight="1">
      <c r="A9" s="274" t="s">
        <v>56</v>
      </c>
      <c r="B9" s="275"/>
      <c r="C9" s="68" t="s">
        <v>121</v>
      </c>
      <c r="D9" s="68" t="s">
        <v>122</v>
      </c>
      <c r="E9" s="158" t="s">
        <v>120</v>
      </c>
      <c r="F9" s="96" t="s">
        <v>57</v>
      </c>
      <c r="G9" s="96" t="s">
        <v>58</v>
      </c>
      <c r="H9" s="96" t="s">
        <v>123</v>
      </c>
      <c r="I9" s="96" t="s">
        <v>59</v>
      </c>
      <c r="J9" s="96" t="s">
        <v>60</v>
      </c>
      <c r="K9" s="68" t="s">
        <v>271</v>
      </c>
      <c r="L9" s="68" t="s">
        <v>275</v>
      </c>
      <c r="M9" s="159" t="s">
        <v>276</v>
      </c>
    </row>
    <row r="10" spans="1:13" s="85" customFormat="1" ht="20.25" customHeight="1">
      <c r="A10" s="68"/>
      <c r="B10" s="86" t="s">
        <v>159</v>
      </c>
      <c r="C10" s="97">
        <v>63</v>
      </c>
      <c r="D10" s="97">
        <v>0</v>
      </c>
      <c r="E10" s="160">
        <v>862</v>
      </c>
      <c r="F10" s="96"/>
      <c r="G10" s="96"/>
      <c r="H10" s="96"/>
      <c r="I10" s="96"/>
      <c r="J10" s="96"/>
      <c r="K10" s="217">
        <f>K103</f>
        <v>3047563.22</v>
      </c>
      <c r="L10" s="84">
        <f>L103</f>
        <v>-89.84700000000001</v>
      </c>
      <c r="M10" s="161">
        <f>K10+L10</f>
        <v>3047473.373</v>
      </c>
    </row>
    <row r="11" spans="1:13" s="47" customFormat="1" ht="15.75" customHeight="1">
      <c r="A11" s="276" t="s">
        <v>61</v>
      </c>
      <c r="B11" s="277"/>
      <c r="C11" s="97">
        <v>63</v>
      </c>
      <c r="D11" s="97">
        <v>0</v>
      </c>
      <c r="E11" s="160">
        <v>862</v>
      </c>
      <c r="F11" s="98" t="s">
        <v>62</v>
      </c>
      <c r="G11" s="99"/>
      <c r="H11" s="99"/>
      <c r="I11" s="99"/>
      <c r="J11" s="99"/>
      <c r="K11" s="218">
        <f>K12+K16+K26+K30+K34</f>
        <v>1625527.9000000001</v>
      </c>
      <c r="L11" s="48">
        <f>L12+L16+L26+L30+L34</f>
        <v>-92.40500000000002</v>
      </c>
      <c r="M11" s="161">
        <f aca="true" t="shared" si="0" ref="M11:M96">K11+L11</f>
        <v>1625435.495</v>
      </c>
    </row>
    <row r="12" spans="1:13" ht="26.25" customHeight="1">
      <c r="A12" s="278" t="s">
        <v>84</v>
      </c>
      <c r="B12" s="279"/>
      <c r="C12" s="97">
        <v>63</v>
      </c>
      <c r="D12" s="97">
        <v>1</v>
      </c>
      <c r="E12" s="160">
        <v>862</v>
      </c>
      <c r="F12" s="164" t="s">
        <v>62</v>
      </c>
      <c r="G12" s="164" t="s">
        <v>63</v>
      </c>
      <c r="H12" s="164"/>
      <c r="I12" s="164"/>
      <c r="J12" s="101"/>
      <c r="K12" s="218">
        <v>427493.97</v>
      </c>
      <c r="L12" s="51">
        <f aca="true" t="shared" si="1" ref="K12:L14">L13</f>
        <v>-2.664</v>
      </c>
      <c r="M12" s="165">
        <f t="shared" si="0"/>
        <v>427491.306</v>
      </c>
    </row>
    <row r="13" spans="1:13" ht="16.5" customHeight="1" hidden="1">
      <c r="A13" s="166" t="s">
        <v>105</v>
      </c>
      <c r="B13" s="146" t="s">
        <v>166</v>
      </c>
      <c r="C13" s="97">
        <v>63</v>
      </c>
      <c r="D13" s="97">
        <v>1</v>
      </c>
      <c r="E13" s="167">
        <v>862</v>
      </c>
      <c r="F13" s="168" t="s">
        <v>62</v>
      </c>
      <c r="G13" s="168" t="s">
        <v>63</v>
      </c>
      <c r="H13" s="168"/>
      <c r="I13" s="111" t="s">
        <v>277</v>
      </c>
      <c r="J13" s="169" t="s">
        <v>106</v>
      </c>
      <c r="K13" s="219">
        <f t="shared" si="1"/>
        <v>401.436</v>
      </c>
      <c r="L13" s="51">
        <f t="shared" si="1"/>
        <v>-2.664</v>
      </c>
      <c r="M13" s="165">
        <f t="shared" si="0"/>
        <v>398.772</v>
      </c>
    </row>
    <row r="14" spans="1:13" ht="39" customHeight="1" hidden="1">
      <c r="A14" s="170" t="s">
        <v>100</v>
      </c>
      <c r="B14" s="170" t="s">
        <v>100</v>
      </c>
      <c r="C14" s="97">
        <v>63</v>
      </c>
      <c r="D14" s="97">
        <v>1</v>
      </c>
      <c r="E14" s="167">
        <v>862</v>
      </c>
      <c r="F14" s="168" t="s">
        <v>62</v>
      </c>
      <c r="G14" s="168" t="s">
        <v>63</v>
      </c>
      <c r="H14" s="168"/>
      <c r="I14" s="111" t="s">
        <v>277</v>
      </c>
      <c r="J14" s="111" t="s">
        <v>35</v>
      </c>
      <c r="K14" s="219">
        <f t="shared" si="1"/>
        <v>401.436</v>
      </c>
      <c r="L14" s="51">
        <f t="shared" si="1"/>
        <v>-2.664</v>
      </c>
      <c r="M14" s="165">
        <f t="shared" si="0"/>
        <v>398.772</v>
      </c>
    </row>
    <row r="15" spans="1:13" ht="26.25" customHeight="1" hidden="1">
      <c r="A15" s="170" t="s">
        <v>117</v>
      </c>
      <c r="B15" s="170" t="s">
        <v>278</v>
      </c>
      <c r="C15" s="97">
        <v>63</v>
      </c>
      <c r="D15" s="97">
        <v>1</v>
      </c>
      <c r="E15" s="167">
        <v>862</v>
      </c>
      <c r="F15" s="101" t="s">
        <v>62</v>
      </c>
      <c r="G15" s="101" t="s">
        <v>63</v>
      </c>
      <c r="H15" s="101"/>
      <c r="I15" s="111" t="s">
        <v>277</v>
      </c>
      <c r="J15" s="111" t="s">
        <v>279</v>
      </c>
      <c r="K15" s="219">
        <v>401.436</v>
      </c>
      <c r="L15" s="51">
        <v>-2.664</v>
      </c>
      <c r="M15" s="165">
        <f t="shared" si="0"/>
        <v>398.772</v>
      </c>
    </row>
    <row r="16" spans="1:13" s="49" customFormat="1" ht="39" customHeight="1">
      <c r="A16" s="276" t="s">
        <v>66</v>
      </c>
      <c r="B16" s="277"/>
      <c r="C16" s="97">
        <v>63</v>
      </c>
      <c r="D16" s="97">
        <v>0</v>
      </c>
      <c r="E16" s="160">
        <v>862</v>
      </c>
      <c r="F16" s="98" t="s">
        <v>62</v>
      </c>
      <c r="G16" s="98" t="s">
        <v>67</v>
      </c>
      <c r="H16" s="98"/>
      <c r="I16" s="98"/>
      <c r="J16" s="98"/>
      <c r="K16" s="218">
        <v>886170.13</v>
      </c>
      <c r="L16" s="48">
        <f>L17</f>
        <v>-89.74100000000001</v>
      </c>
      <c r="M16" s="161">
        <f t="shared" si="0"/>
        <v>886080.389</v>
      </c>
    </row>
    <row r="17" spans="1:13" ht="26.25" customHeight="1" hidden="1">
      <c r="A17" s="280" t="s">
        <v>107</v>
      </c>
      <c r="B17" s="281"/>
      <c r="C17" s="105">
        <v>63</v>
      </c>
      <c r="D17" s="105">
        <v>0</v>
      </c>
      <c r="E17" s="167">
        <v>862</v>
      </c>
      <c r="F17" s="101" t="s">
        <v>62</v>
      </c>
      <c r="G17" s="101" t="s">
        <v>67</v>
      </c>
      <c r="H17" s="111" t="s">
        <v>124</v>
      </c>
      <c r="I17" s="111" t="s">
        <v>280</v>
      </c>
      <c r="J17" s="101"/>
      <c r="K17" s="219">
        <f>K18+K20+K22</f>
        <v>1079.1909999999998</v>
      </c>
      <c r="L17" s="51">
        <f>L18+L20+L22</f>
        <v>-89.74100000000001</v>
      </c>
      <c r="M17" s="165">
        <f t="shared" si="0"/>
        <v>989.4499999999998</v>
      </c>
    </row>
    <row r="18" spans="1:13" ht="39" customHeight="1" hidden="1">
      <c r="A18" s="146"/>
      <c r="B18" s="170" t="s">
        <v>100</v>
      </c>
      <c r="C18" s="105">
        <v>63</v>
      </c>
      <c r="D18" s="105">
        <v>0</v>
      </c>
      <c r="E18" s="167">
        <v>862</v>
      </c>
      <c r="F18" s="168" t="s">
        <v>62</v>
      </c>
      <c r="G18" s="168" t="s">
        <v>67</v>
      </c>
      <c r="H18" s="111" t="s">
        <v>124</v>
      </c>
      <c r="I18" s="111" t="s">
        <v>280</v>
      </c>
      <c r="J18" s="101" t="s">
        <v>35</v>
      </c>
      <c r="K18" s="219">
        <f>K19</f>
        <v>681.377</v>
      </c>
      <c r="L18" s="51">
        <f>L19</f>
        <v>-19.623</v>
      </c>
      <c r="M18" s="165">
        <f t="shared" si="0"/>
        <v>661.7539999999999</v>
      </c>
    </row>
    <row r="19" spans="1:13" ht="25.5" customHeight="1" hidden="1">
      <c r="A19" s="52"/>
      <c r="B19" s="170" t="s">
        <v>278</v>
      </c>
      <c r="C19" s="105">
        <v>63</v>
      </c>
      <c r="D19" s="105">
        <v>0</v>
      </c>
      <c r="E19" s="167">
        <v>862</v>
      </c>
      <c r="F19" s="101" t="s">
        <v>62</v>
      </c>
      <c r="G19" s="101" t="s">
        <v>67</v>
      </c>
      <c r="H19" s="111" t="s">
        <v>124</v>
      </c>
      <c r="I19" s="111" t="s">
        <v>280</v>
      </c>
      <c r="J19" s="101" t="s">
        <v>279</v>
      </c>
      <c r="K19" s="219">
        <v>681.377</v>
      </c>
      <c r="L19" s="51">
        <v>-19.623</v>
      </c>
      <c r="M19" s="165">
        <f t="shared" si="0"/>
        <v>661.7539999999999</v>
      </c>
    </row>
    <row r="20" spans="1:13" ht="15.75" customHeight="1" hidden="1">
      <c r="A20" s="52"/>
      <c r="B20" s="172" t="s">
        <v>102</v>
      </c>
      <c r="C20" s="105">
        <v>63</v>
      </c>
      <c r="D20" s="105">
        <v>0</v>
      </c>
      <c r="E20" s="167">
        <v>862</v>
      </c>
      <c r="F20" s="106" t="s">
        <v>62</v>
      </c>
      <c r="G20" s="106" t="s">
        <v>67</v>
      </c>
      <c r="H20" s="111" t="s">
        <v>124</v>
      </c>
      <c r="I20" s="111" t="s">
        <v>280</v>
      </c>
      <c r="J20" s="106" t="s">
        <v>37</v>
      </c>
      <c r="K20" s="219">
        <f>K21</f>
        <v>369.781</v>
      </c>
      <c r="L20" s="51">
        <f>L21</f>
        <v>-58.325</v>
      </c>
      <c r="M20" s="165">
        <f t="shared" si="0"/>
        <v>311.456</v>
      </c>
    </row>
    <row r="21" spans="1:13" ht="27.75" customHeight="1" hidden="1">
      <c r="A21" s="52"/>
      <c r="B21" s="172" t="s">
        <v>281</v>
      </c>
      <c r="C21" s="105">
        <v>63</v>
      </c>
      <c r="D21" s="105">
        <v>0</v>
      </c>
      <c r="E21" s="167">
        <v>862</v>
      </c>
      <c r="F21" s="106" t="s">
        <v>62</v>
      </c>
      <c r="G21" s="106" t="s">
        <v>67</v>
      </c>
      <c r="H21" s="111" t="s">
        <v>124</v>
      </c>
      <c r="I21" s="111" t="s">
        <v>280</v>
      </c>
      <c r="J21" s="106" t="s">
        <v>282</v>
      </c>
      <c r="K21" s="219">
        <v>369.781</v>
      </c>
      <c r="L21" s="51">
        <v>-58.325</v>
      </c>
      <c r="M21" s="165">
        <f t="shared" si="0"/>
        <v>311.456</v>
      </c>
    </row>
    <row r="22" spans="1:13" ht="15.75" customHeight="1" hidden="1">
      <c r="A22" s="52"/>
      <c r="B22" s="173" t="s">
        <v>39</v>
      </c>
      <c r="C22" s="105">
        <v>63</v>
      </c>
      <c r="D22" s="105">
        <v>0</v>
      </c>
      <c r="E22" s="167">
        <v>862</v>
      </c>
      <c r="F22" s="101" t="s">
        <v>62</v>
      </c>
      <c r="G22" s="101" t="s">
        <v>67</v>
      </c>
      <c r="H22" s="111" t="s">
        <v>124</v>
      </c>
      <c r="I22" s="111" t="s">
        <v>280</v>
      </c>
      <c r="J22" s="101" t="s">
        <v>40</v>
      </c>
      <c r="K22" s="219">
        <f>K23+K24+K25</f>
        <v>28.033</v>
      </c>
      <c r="L22" s="51">
        <f>L23+L24+L25</f>
        <v>-11.793</v>
      </c>
      <c r="M22" s="165">
        <f t="shared" si="0"/>
        <v>16.240000000000002</v>
      </c>
    </row>
    <row r="23" spans="1:13" ht="15.75" customHeight="1" hidden="1">
      <c r="A23" s="52"/>
      <c r="B23" s="173" t="s">
        <v>48</v>
      </c>
      <c r="C23" s="105">
        <v>63</v>
      </c>
      <c r="D23" s="105">
        <v>0</v>
      </c>
      <c r="E23" s="167">
        <v>862</v>
      </c>
      <c r="F23" s="101" t="s">
        <v>62</v>
      </c>
      <c r="G23" s="101" t="s">
        <v>67</v>
      </c>
      <c r="H23" s="111" t="s">
        <v>124</v>
      </c>
      <c r="I23" s="111" t="s">
        <v>280</v>
      </c>
      <c r="J23" s="101" t="s">
        <v>41</v>
      </c>
      <c r="K23" s="219">
        <v>20.922</v>
      </c>
      <c r="L23" s="51">
        <v>-12.004</v>
      </c>
      <c r="M23" s="165">
        <f>K23+L23</f>
        <v>8.918000000000001</v>
      </c>
    </row>
    <row r="24" spans="1:13" ht="15.75" customHeight="1" hidden="1">
      <c r="A24" s="52"/>
      <c r="B24" s="173" t="s">
        <v>169</v>
      </c>
      <c r="C24" s="105">
        <v>63</v>
      </c>
      <c r="D24" s="105">
        <v>0</v>
      </c>
      <c r="E24" s="167">
        <v>862</v>
      </c>
      <c r="F24" s="101" t="s">
        <v>62</v>
      </c>
      <c r="G24" s="101" t="s">
        <v>67</v>
      </c>
      <c r="H24" s="111" t="s">
        <v>124</v>
      </c>
      <c r="I24" s="111" t="s">
        <v>280</v>
      </c>
      <c r="J24" s="101" t="s">
        <v>42</v>
      </c>
      <c r="K24" s="219">
        <v>3.111</v>
      </c>
      <c r="L24" s="51">
        <v>0.211</v>
      </c>
      <c r="M24" s="165">
        <f t="shared" si="0"/>
        <v>3.322</v>
      </c>
    </row>
    <row r="25" spans="1:13" ht="15.75" customHeight="1" hidden="1">
      <c r="A25" s="52"/>
      <c r="B25" s="173" t="s">
        <v>167</v>
      </c>
      <c r="C25" s="105"/>
      <c r="D25" s="105"/>
      <c r="E25" s="167">
        <v>862</v>
      </c>
      <c r="F25" s="101" t="s">
        <v>62</v>
      </c>
      <c r="G25" s="101" t="s">
        <v>67</v>
      </c>
      <c r="H25" s="111" t="s">
        <v>124</v>
      </c>
      <c r="I25" s="111" t="s">
        <v>280</v>
      </c>
      <c r="J25" s="101" t="s">
        <v>168</v>
      </c>
      <c r="K25" s="219">
        <v>4</v>
      </c>
      <c r="L25" s="51">
        <v>0</v>
      </c>
      <c r="M25" s="165">
        <f t="shared" si="0"/>
        <v>4</v>
      </c>
    </row>
    <row r="26" spans="1:13" s="49" customFormat="1" ht="26.25" customHeight="1">
      <c r="A26" s="174" t="s">
        <v>108</v>
      </c>
      <c r="B26" s="174" t="s">
        <v>108</v>
      </c>
      <c r="C26" s="97">
        <v>63</v>
      </c>
      <c r="D26" s="97">
        <v>0</v>
      </c>
      <c r="E26" s="160">
        <v>862</v>
      </c>
      <c r="F26" s="98" t="s">
        <v>62</v>
      </c>
      <c r="G26" s="98" t="s">
        <v>43</v>
      </c>
      <c r="H26" s="98"/>
      <c r="I26" s="98"/>
      <c r="J26" s="98"/>
      <c r="K26" s="218">
        <v>2100</v>
      </c>
      <c r="L26" s="48">
        <f aca="true" t="shared" si="2" ref="K26:L28">L27</f>
        <v>0</v>
      </c>
      <c r="M26" s="161">
        <f t="shared" si="0"/>
        <v>2100</v>
      </c>
    </row>
    <row r="27" spans="1:13" s="49" customFormat="1" ht="26.25" customHeight="1" hidden="1">
      <c r="A27" s="166" t="s">
        <v>109</v>
      </c>
      <c r="B27" s="251" t="s">
        <v>147</v>
      </c>
      <c r="C27" s="251"/>
      <c r="D27" s="105">
        <v>0</v>
      </c>
      <c r="E27" s="167">
        <v>862</v>
      </c>
      <c r="F27" s="101" t="s">
        <v>62</v>
      </c>
      <c r="G27" s="101" t="s">
        <v>43</v>
      </c>
      <c r="H27" s="101" t="s">
        <v>127</v>
      </c>
      <c r="I27" s="175" t="s">
        <v>283</v>
      </c>
      <c r="J27" s="101"/>
      <c r="K27" s="219">
        <f t="shared" si="2"/>
        <v>3</v>
      </c>
      <c r="L27" s="51">
        <f t="shared" si="2"/>
        <v>0</v>
      </c>
      <c r="M27" s="165">
        <f t="shared" si="0"/>
        <v>3</v>
      </c>
    </row>
    <row r="28" spans="1:13" ht="14.25" customHeight="1" hidden="1">
      <c r="A28" s="52"/>
      <c r="B28" s="53" t="s">
        <v>79</v>
      </c>
      <c r="C28" s="105">
        <v>63</v>
      </c>
      <c r="D28" s="105">
        <v>0</v>
      </c>
      <c r="E28" s="167">
        <v>862</v>
      </c>
      <c r="F28" s="101" t="s">
        <v>62</v>
      </c>
      <c r="G28" s="110" t="s">
        <v>43</v>
      </c>
      <c r="H28" s="101" t="s">
        <v>127</v>
      </c>
      <c r="I28" s="111" t="s">
        <v>283</v>
      </c>
      <c r="J28" s="101" t="s">
        <v>64</v>
      </c>
      <c r="K28" s="219">
        <f t="shared" si="2"/>
        <v>3</v>
      </c>
      <c r="L28" s="51">
        <f t="shared" si="2"/>
        <v>0</v>
      </c>
      <c r="M28" s="165">
        <f t="shared" si="0"/>
        <v>3</v>
      </c>
    </row>
    <row r="29" spans="1:13" ht="16.5" customHeight="1" hidden="1">
      <c r="A29" s="52"/>
      <c r="B29" s="246" t="s">
        <v>149</v>
      </c>
      <c r="C29" s="246"/>
      <c r="D29" s="105">
        <v>0</v>
      </c>
      <c r="E29" s="167">
        <v>862</v>
      </c>
      <c r="F29" s="101" t="s">
        <v>62</v>
      </c>
      <c r="G29" s="110" t="s">
        <v>43</v>
      </c>
      <c r="H29" s="101" t="s">
        <v>127</v>
      </c>
      <c r="I29" s="111" t="s">
        <v>283</v>
      </c>
      <c r="J29" s="106" t="s">
        <v>150</v>
      </c>
      <c r="K29" s="219">
        <v>3</v>
      </c>
      <c r="L29" s="51">
        <v>0</v>
      </c>
      <c r="M29" s="165">
        <f t="shared" si="0"/>
        <v>3</v>
      </c>
    </row>
    <row r="30" spans="1:13" s="49" customFormat="1" ht="15.75" customHeight="1" hidden="1">
      <c r="A30" s="276" t="s">
        <v>69</v>
      </c>
      <c r="B30" s="277"/>
      <c r="C30" s="97">
        <v>63</v>
      </c>
      <c r="D30" s="97">
        <v>0</v>
      </c>
      <c r="E30" s="160">
        <v>862</v>
      </c>
      <c r="F30" s="98" t="s">
        <v>62</v>
      </c>
      <c r="G30" s="98" t="s">
        <v>80</v>
      </c>
      <c r="H30" s="98"/>
      <c r="I30" s="98"/>
      <c r="J30" s="98"/>
      <c r="K30" s="218">
        <f aca="true" t="shared" si="3" ref="K30:L32">K31</f>
        <v>0</v>
      </c>
      <c r="L30" s="48">
        <f t="shared" si="3"/>
        <v>0</v>
      </c>
      <c r="M30" s="161">
        <f t="shared" si="0"/>
        <v>0</v>
      </c>
    </row>
    <row r="31" spans="1:15" ht="15.75" customHeight="1" hidden="1">
      <c r="A31" s="282" t="s">
        <v>90</v>
      </c>
      <c r="B31" s="283"/>
      <c r="C31" s="105">
        <v>63</v>
      </c>
      <c r="D31" s="105">
        <v>0</v>
      </c>
      <c r="E31" s="167">
        <v>862</v>
      </c>
      <c r="F31" s="101" t="s">
        <v>62</v>
      </c>
      <c r="G31" s="101" t="s">
        <v>80</v>
      </c>
      <c r="H31" s="101" t="s">
        <v>125</v>
      </c>
      <c r="I31" s="111" t="s">
        <v>153</v>
      </c>
      <c r="J31" s="101"/>
      <c r="K31" s="219">
        <f t="shared" si="3"/>
        <v>0</v>
      </c>
      <c r="L31" s="51">
        <f t="shared" si="3"/>
        <v>0</v>
      </c>
      <c r="M31" s="165">
        <f t="shared" si="0"/>
        <v>0</v>
      </c>
      <c r="N31" s="177"/>
      <c r="O31" s="177"/>
    </row>
    <row r="32" spans="1:15" ht="12.75" hidden="1">
      <c r="A32" s="52"/>
      <c r="B32" s="50" t="s">
        <v>39</v>
      </c>
      <c r="C32" s="105">
        <v>63</v>
      </c>
      <c r="D32" s="105">
        <v>0</v>
      </c>
      <c r="E32" s="167">
        <v>862</v>
      </c>
      <c r="F32" s="101" t="s">
        <v>62</v>
      </c>
      <c r="G32" s="101" t="s">
        <v>80</v>
      </c>
      <c r="H32" s="101" t="s">
        <v>125</v>
      </c>
      <c r="I32" s="111" t="s">
        <v>153</v>
      </c>
      <c r="J32" s="101" t="s">
        <v>40</v>
      </c>
      <c r="K32" s="219">
        <f t="shared" si="3"/>
        <v>0</v>
      </c>
      <c r="L32" s="51">
        <f t="shared" si="3"/>
        <v>0</v>
      </c>
      <c r="M32" s="165">
        <f t="shared" si="0"/>
        <v>0</v>
      </c>
      <c r="N32" s="177"/>
      <c r="O32" s="177"/>
    </row>
    <row r="33" spans="1:15" ht="15.75" customHeight="1" hidden="1">
      <c r="A33" s="52"/>
      <c r="B33" s="53" t="s">
        <v>44</v>
      </c>
      <c r="C33" s="105">
        <v>63</v>
      </c>
      <c r="D33" s="105">
        <v>0</v>
      </c>
      <c r="E33" s="167">
        <v>862</v>
      </c>
      <c r="F33" s="101" t="s">
        <v>62</v>
      </c>
      <c r="G33" s="101" t="s">
        <v>80</v>
      </c>
      <c r="H33" s="101" t="s">
        <v>125</v>
      </c>
      <c r="I33" s="111" t="s">
        <v>153</v>
      </c>
      <c r="J33" s="101" t="s">
        <v>45</v>
      </c>
      <c r="K33" s="219">
        <v>0</v>
      </c>
      <c r="L33" s="51">
        <v>0</v>
      </c>
      <c r="M33" s="165">
        <f t="shared" si="0"/>
        <v>0</v>
      </c>
      <c r="N33" s="178"/>
      <c r="O33" s="177"/>
    </row>
    <row r="34" spans="1:13" s="49" customFormat="1" ht="15.75" customHeight="1">
      <c r="A34" s="276" t="s">
        <v>70</v>
      </c>
      <c r="B34" s="277"/>
      <c r="C34" s="97">
        <v>63</v>
      </c>
      <c r="D34" s="97">
        <v>0</v>
      </c>
      <c r="E34" s="160">
        <v>862</v>
      </c>
      <c r="F34" s="98" t="s">
        <v>62</v>
      </c>
      <c r="G34" s="98" t="s">
        <v>81</v>
      </c>
      <c r="H34" s="98"/>
      <c r="I34" s="98"/>
      <c r="J34" s="98"/>
      <c r="K34" s="218">
        <v>309763.8</v>
      </c>
      <c r="L34" s="48">
        <f>L35+L38</f>
        <v>0</v>
      </c>
      <c r="M34" s="161">
        <f t="shared" si="0"/>
        <v>309763.8</v>
      </c>
    </row>
    <row r="35" spans="1:13" ht="38.25" customHeight="1" hidden="1">
      <c r="A35" s="282" t="s">
        <v>148</v>
      </c>
      <c r="B35" s="283"/>
      <c r="C35" s="105">
        <v>63</v>
      </c>
      <c r="D35" s="105">
        <v>0</v>
      </c>
      <c r="E35" s="167">
        <v>862</v>
      </c>
      <c r="F35" s="110" t="s">
        <v>62</v>
      </c>
      <c r="G35" s="110" t="s">
        <v>81</v>
      </c>
      <c r="H35" s="101" t="s">
        <v>127</v>
      </c>
      <c r="I35" s="111" t="s">
        <v>284</v>
      </c>
      <c r="J35" s="179"/>
      <c r="K35" s="219">
        <f>K36</f>
        <v>0.5</v>
      </c>
      <c r="L35" s="51">
        <f>L36</f>
        <v>0</v>
      </c>
      <c r="M35" s="165">
        <f t="shared" si="0"/>
        <v>0.5</v>
      </c>
    </row>
    <row r="36" spans="1:13" ht="16.5" customHeight="1" hidden="1">
      <c r="A36" s="52"/>
      <c r="B36" s="53" t="s">
        <v>79</v>
      </c>
      <c r="C36" s="105">
        <v>63</v>
      </c>
      <c r="D36" s="105">
        <v>0</v>
      </c>
      <c r="E36" s="167">
        <v>862</v>
      </c>
      <c r="F36" s="101" t="s">
        <v>62</v>
      </c>
      <c r="G36" s="110" t="s">
        <v>81</v>
      </c>
      <c r="H36" s="101" t="s">
        <v>127</v>
      </c>
      <c r="I36" s="111" t="s">
        <v>284</v>
      </c>
      <c r="J36" s="101" t="s">
        <v>64</v>
      </c>
      <c r="K36" s="219">
        <f>K37</f>
        <v>0.5</v>
      </c>
      <c r="L36" s="51">
        <f>L37</f>
        <v>0</v>
      </c>
      <c r="M36" s="165">
        <f t="shared" si="0"/>
        <v>0.5</v>
      </c>
    </row>
    <row r="37" spans="1:13" ht="15.75" customHeight="1" hidden="1">
      <c r="A37" s="52"/>
      <c r="B37" s="246" t="s">
        <v>149</v>
      </c>
      <c r="C37" s="246"/>
      <c r="D37" s="105">
        <v>0</v>
      </c>
      <c r="E37" s="167">
        <v>862</v>
      </c>
      <c r="F37" s="101" t="s">
        <v>62</v>
      </c>
      <c r="G37" s="110" t="s">
        <v>81</v>
      </c>
      <c r="H37" s="101" t="s">
        <v>127</v>
      </c>
      <c r="I37" s="111" t="s">
        <v>284</v>
      </c>
      <c r="J37" s="106" t="s">
        <v>150</v>
      </c>
      <c r="K37" s="219">
        <v>0.5</v>
      </c>
      <c r="L37" s="51"/>
      <c r="M37" s="165">
        <f t="shared" si="0"/>
        <v>0.5</v>
      </c>
    </row>
    <row r="38" spans="1:13" ht="31.5" customHeight="1" hidden="1">
      <c r="A38" s="52"/>
      <c r="B38" s="50" t="s">
        <v>285</v>
      </c>
      <c r="C38" s="50"/>
      <c r="D38" s="105"/>
      <c r="E38" s="167">
        <v>862</v>
      </c>
      <c r="F38" s="101" t="s">
        <v>62</v>
      </c>
      <c r="G38" s="110" t="s">
        <v>81</v>
      </c>
      <c r="H38" s="101"/>
      <c r="I38" s="111" t="s">
        <v>286</v>
      </c>
      <c r="J38" s="106"/>
      <c r="K38" s="219">
        <f>K39</f>
        <v>8</v>
      </c>
      <c r="L38" s="51">
        <f>L39</f>
        <v>0</v>
      </c>
      <c r="M38" s="165">
        <f t="shared" si="0"/>
        <v>8</v>
      </c>
    </row>
    <row r="39" spans="1:13" ht="15.75" customHeight="1" hidden="1">
      <c r="A39" s="52"/>
      <c r="B39" s="180" t="s">
        <v>102</v>
      </c>
      <c r="C39" s="50"/>
      <c r="D39" s="105"/>
      <c r="E39" s="167">
        <v>862</v>
      </c>
      <c r="F39" s="101" t="s">
        <v>62</v>
      </c>
      <c r="G39" s="110" t="s">
        <v>81</v>
      </c>
      <c r="H39" s="101"/>
      <c r="I39" s="111" t="s">
        <v>286</v>
      </c>
      <c r="J39" s="106" t="s">
        <v>37</v>
      </c>
      <c r="K39" s="219">
        <f>K41</f>
        <v>8</v>
      </c>
      <c r="L39" s="51">
        <f>L41</f>
        <v>0</v>
      </c>
      <c r="M39" s="165">
        <f t="shared" si="0"/>
        <v>8</v>
      </c>
    </row>
    <row r="40" spans="1:13" ht="15.75" customHeight="1" hidden="1">
      <c r="A40" s="52"/>
      <c r="B40" s="180" t="s">
        <v>101</v>
      </c>
      <c r="C40" s="50"/>
      <c r="D40" s="105"/>
      <c r="E40" s="167"/>
      <c r="F40" s="101"/>
      <c r="G40" s="110"/>
      <c r="H40" s="101"/>
      <c r="I40" s="111" t="s">
        <v>286</v>
      </c>
      <c r="J40" s="106" t="s">
        <v>38</v>
      </c>
      <c r="K40" s="219"/>
      <c r="L40" s="51"/>
      <c r="M40" s="165">
        <f t="shared" si="0"/>
        <v>0</v>
      </c>
    </row>
    <row r="41" spans="1:13" ht="25.5" customHeight="1" hidden="1">
      <c r="A41" s="52"/>
      <c r="B41" s="180" t="s">
        <v>287</v>
      </c>
      <c r="C41" s="50"/>
      <c r="D41" s="105"/>
      <c r="E41" s="167"/>
      <c r="F41" s="101"/>
      <c r="G41" s="110"/>
      <c r="H41" s="101"/>
      <c r="I41" s="111" t="s">
        <v>286</v>
      </c>
      <c r="J41" s="106" t="s">
        <v>282</v>
      </c>
      <c r="K41" s="219">
        <v>8</v>
      </c>
      <c r="L41" s="51">
        <v>0</v>
      </c>
      <c r="M41" s="165">
        <f t="shared" si="0"/>
        <v>8</v>
      </c>
    </row>
    <row r="42" spans="1:13" s="47" customFormat="1" ht="14.25" customHeight="1">
      <c r="A42" s="181" t="s">
        <v>82</v>
      </c>
      <c r="B42" s="181" t="s">
        <v>82</v>
      </c>
      <c r="C42" s="97">
        <v>63</v>
      </c>
      <c r="D42" s="97">
        <v>0</v>
      </c>
      <c r="E42" s="160">
        <v>862</v>
      </c>
      <c r="F42" s="98" t="s">
        <v>63</v>
      </c>
      <c r="G42" s="98"/>
      <c r="H42" s="98"/>
      <c r="I42" s="98"/>
      <c r="J42" s="98"/>
      <c r="K42" s="218">
        <f>K43</f>
        <v>72763</v>
      </c>
      <c r="L42" s="48">
        <f aca="true" t="shared" si="4" ref="K42:L45">L43</f>
        <v>5.765</v>
      </c>
      <c r="M42" s="161">
        <f t="shared" si="0"/>
        <v>72768.765</v>
      </c>
    </row>
    <row r="43" spans="1:13" s="56" customFormat="1" ht="14.25" customHeight="1">
      <c r="A43" s="181" t="s">
        <v>83</v>
      </c>
      <c r="B43" s="181" t="s">
        <v>83</v>
      </c>
      <c r="C43" s="97">
        <v>63</v>
      </c>
      <c r="D43" s="97">
        <v>0</v>
      </c>
      <c r="E43" s="160">
        <v>862</v>
      </c>
      <c r="F43" s="98" t="s">
        <v>63</v>
      </c>
      <c r="G43" s="98" t="s">
        <v>65</v>
      </c>
      <c r="H43" s="98"/>
      <c r="I43" s="98"/>
      <c r="J43" s="98"/>
      <c r="K43" s="218">
        <v>72763</v>
      </c>
      <c r="L43" s="48">
        <f t="shared" si="4"/>
        <v>5.765</v>
      </c>
      <c r="M43" s="161">
        <f t="shared" si="0"/>
        <v>72768.765</v>
      </c>
    </row>
    <row r="44" spans="1:13" s="54" customFormat="1" ht="39" customHeight="1" hidden="1">
      <c r="A44" s="173" t="s">
        <v>110</v>
      </c>
      <c r="B44" s="173" t="s">
        <v>110</v>
      </c>
      <c r="C44" s="105">
        <v>63</v>
      </c>
      <c r="D44" s="105">
        <v>0</v>
      </c>
      <c r="E44" s="167">
        <v>862</v>
      </c>
      <c r="F44" s="101" t="s">
        <v>63</v>
      </c>
      <c r="G44" s="101" t="s">
        <v>65</v>
      </c>
      <c r="H44" s="101" t="s">
        <v>133</v>
      </c>
      <c r="I44" s="111" t="s">
        <v>288</v>
      </c>
      <c r="J44" s="101"/>
      <c r="K44" s="219">
        <f>K45+K47</f>
        <v>57.659</v>
      </c>
      <c r="L44" s="51">
        <f>L45+L47</f>
        <v>5.765</v>
      </c>
      <c r="M44" s="165">
        <f t="shared" si="0"/>
        <v>63.424</v>
      </c>
    </row>
    <row r="45" spans="1:13" ht="38.25" customHeight="1" hidden="1">
      <c r="A45" s="146"/>
      <c r="B45" s="170" t="s">
        <v>100</v>
      </c>
      <c r="C45" s="105">
        <v>63</v>
      </c>
      <c r="D45" s="105">
        <v>0</v>
      </c>
      <c r="E45" s="167">
        <v>862</v>
      </c>
      <c r="F45" s="101" t="s">
        <v>63</v>
      </c>
      <c r="G45" s="101" t="s">
        <v>65</v>
      </c>
      <c r="H45" s="101" t="s">
        <v>133</v>
      </c>
      <c r="I45" s="111" t="s">
        <v>288</v>
      </c>
      <c r="J45" s="101" t="s">
        <v>35</v>
      </c>
      <c r="K45" s="219">
        <f t="shared" si="4"/>
        <v>50.166</v>
      </c>
      <c r="L45" s="51">
        <f t="shared" si="4"/>
        <v>-0.389</v>
      </c>
      <c r="M45" s="165">
        <f t="shared" si="0"/>
        <v>49.776999999999994</v>
      </c>
    </row>
    <row r="46" spans="1:13" ht="24.75" customHeight="1" hidden="1">
      <c r="A46" s="52"/>
      <c r="B46" s="170" t="s">
        <v>278</v>
      </c>
      <c r="C46" s="105">
        <v>63</v>
      </c>
      <c r="D46" s="105">
        <v>0</v>
      </c>
      <c r="E46" s="167">
        <v>862</v>
      </c>
      <c r="F46" s="101" t="s">
        <v>63</v>
      </c>
      <c r="G46" s="101" t="s">
        <v>65</v>
      </c>
      <c r="H46" s="101" t="s">
        <v>133</v>
      </c>
      <c r="I46" s="111" t="s">
        <v>288</v>
      </c>
      <c r="J46" s="101" t="s">
        <v>279</v>
      </c>
      <c r="K46" s="219">
        <v>50.166</v>
      </c>
      <c r="L46" s="51">
        <v>-0.389</v>
      </c>
      <c r="M46" s="165">
        <f t="shared" si="0"/>
        <v>49.776999999999994</v>
      </c>
    </row>
    <row r="47" spans="1:13" ht="15" customHeight="1" hidden="1">
      <c r="A47" s="52"/>
      <c r="B47" s="172" t="s">
        <v>102</v>
      </c>
      <c r="C47" s="105">
        <v>63</v>
      </c>
      <c r="D47" s="105">
        <v>0</v>
      </c>
      <c r="E47" s="167">
        <v>862</v>
      </c>
      <c r="F47" s="101" t="s">
        <v>63</v>
      </c>
      <c r="G47" s="101" t="s">
        <v>65</v>
      </c>
      <c r="H47" s="101" t="s">
        <v>133</v>
      </c>
      <c r="I47" s="111" t="s">
        <v>288</v>
      </c>
      <c r="J47" s="101" t="s">
        <v>37</v>
      </c>
      <c r="K47" s="219">
        <f>K48</f>
        <v>7.493</v>
      </c>
      <c r="L47" s="51">
        <f>L48</f>
        <v>6.154</v>
      </c>
      <c r="M47" s="165">
        <f t="shared" si="0"/>
        <v>13.647</v>
      </c>
    </row>
    <row r="48" spans="1:13" ht="29.25" customHeight="1" hidden="1">
      <c r="A48" s="52"/>
      <c r="B48" s="172" t="s">
        <v>281</v>
      </c>
      <c r="C48" s="105">
        <v>63</v>
      </c>
      <c r="D48" s="105">
        <v>0</v>
      </c>
      <c r="E48" s="167">
        <v>862</v>
      </c>
      <c r="F48" s="101" t="s">
        <v>63</v>
      </c>
      <c r="G48" s="101" t="s">
        <v>65</v>
      </c>
      <c r="H48" s="101" t="s">
        <v>133</v>
      </c>
      <c r="I48" s="111" t="s">
        <v>288</v>
      </c>
      <c r="J48" s="101" t="s">
        <v>282</v>
      </c>
      <c r="K48" s="219">
        <v>7.493</v>
      </c>
      <c r="L48" s="51">
        <v>6.154</v>
      </c>
      <c r="M48" s="165">
        <f t="shared" si="0"/>
        <v>13.647</v>
      </c>
    </row>
    <row r="49" spans="1:13" s="47" customFormat="1" ht="17.25" customHeight="1">
      <c r="A49" s="181" t="s">
        <v>71</v>
      </c>
      <c r="B49" s="181" t="s">
        <v>71</v>
      </c>
      <c r="C49" s="97">
        <v>63</v>
      </c>
      <c r="D49" s="97">
        <v>0</v>
      </c>
      <c r="E49" s="160">
        <v>862</v>
      </c>
      <c r="F49" s="98" t="s">
        <v>65</v>
      </c>
      <c r="G49" s="99"/>
      <c r="H49" s="99"/>
      <c r="I49" s="99"/>
      <c r="J49" s="99"/>
      <c r="K49" s="218">
        <f>K50</f>
        <v>18700</v>
      </c>
      <c r="L49" s="48">
        <f>L50</f>
        <v>0</v>
      </c>
      <c r="M49" s="161">
        <f t="shared" si="0"/>
        <v>18700</v>
      </c>
    </row>
    <row r="50" spans="1:13" s="49" customFormat="1" ht="14.25" customHeight="1">
      <c r="A50" s="181" t="s">
        <v>87</v>
      </c>
      <c r="B50" s="181" t="s">
        <v>87</v>
      </c>
      <c r="C50" s="97">
        <v>63</v>
      </c>
      <c r="D50" s="97">
        <v>0</v>
      </c>
      <c r="E50" s="160">
        <v>862</v>
      </c>
      <c r="F50" s="98" t="s">
        <v>65</v>
      </c>
      <c r="G50" s="114" t="s">
        <v>78</v>
      </c>
      <c r="H50" s="114"/>
      <c r="I50" s="110"/>
      <c r="J50" s="101"/>
      <c r="K50" s="218">
        <v>18700</v>
      </c>
      <c r="L50" s="48">
        <f>L51</f>
        <v>0</v>
      </c>
      <c r="M50" s="161">
        <f>K50+L50</f>
        <v>18700</v>
      </c>
    </row>
    <row r="51" spans="1:13" ht="15" customHeight="1" hidden="1">
      <c r="A51" s="173" t="s">
        <v>111</v>
      </c>
      <c r="B51" s="173" t="s">
        <v>111</v>
      </c>
      <c r="C51" s="105">
        <v>63</v>
      </c>
      <c r="D51" s="105">
        <v>0</v>
      </c>
      <c r="E51" s="167">
        <v>862</v>
      </c>
      <c r="F51" s="101" t="s">
        <v>65</v>
      </c>
      <c r="G51" s="101" t="s">
        <v>78</v>
      </c>
      <c r="H51" s="110" t="s">
        <v>132</v>
      </c>
      <c r="I51" s="111" t="s">
        <v>289</v>
      </c>
      <c r="J51" s="101"/>
      <c r="K51" s="219">
        <f>K52</f>
        <v>33.333</v>
      </c>
      <c r="L51" s="51">
        <f>L52</f>
        <v>0</v>
      </c>
      <c r="M51" s="165">
        <f t="shared" si="0"/>
        <v>33.333</v>
      </c>
    </row>
    <row r="52" spans="1:13" ht="15.75" customHeight="1" hidden="1">
      <c r="A52" s="67"/>
      <c r="B52" s="172" t="s">
        <v>102</v>
      </c>
      <c r="C52" s="105">
        <v>63</v>
      </c>
      <c r="D52" s="105">
        <v>0</v>
      </c>
      <c r="E52" s="167">
        <v>862</v>
      </c>
      <c r="F52" s="101" t="s">
        <v>65</v>
      </c>
      <c r="G52" s="110" t="s">
        <v>78</v>
      </c>
      <c r="H52" s="110" t="s">
        <v>132</v>
      </c>
      <c r="I52" s="111" t="s">
        <v>289</v>
      </c>
      <c r="J52" s="101" t="s">
        <v>37</v>
      </c>
      <c r="K52" s="219">
        <f>K53</f>
        <v>33.333</v>
      </c>
      <c r="L52" s="51">
        <f>L53</f>
        <v>0</v>
      </c>
      <c r="M52" s="165">
        <f t="shared" si="0"/>
        <v>33.333</v>
      </c>
    </row>
    <row r="53" spans="1:13" ht="24.75" customHeight="1" hidden="1">
      <c r="A53" s="67"/>
      <c r="B53" s="172" t="s">
        <v>281</v>
      </c>
      <c r="C53" s="105">
        <v>63</v>
      </c>
      <c r="D53" s="105">
        <v>0</v>
      </c>
      <c r="E53" s="167">
        <v>862</v>
      </c>
      <c r="F53" s="101" t="s">
        <v>65</v>
      </c>
      <c r="G53" s="110" t="s">
        <v>78</v>
      </c>
      <c r="H53" s="110" t="s">
        <v>132</v>
      </c>
      <c r="I53" s="111" t="s">
        <v>289</v>
      </c>
      <c r="J53" s="101" t="s">
        <v>282</v>
      </c>
      <c r="K53" s="219">
        <v>33.333</v>
      </c>
      <c r="L53" s="51">
        <v>0</v>
      </c>
      <c r="M53" s="165">
        <f t="shared" si="0"/>
        <v>33.333</v>
      </c>
    </row>
    <row r="54" spans="1:13" ht="15" customHeight="1">
      <c r="A54" s="182"/>
      <c r="B54" s="250" t="s">
        <v>223</v>
      </c>
      <c r="C54" s="250"/>
      <c r="D54" s="105"/>
      <c r="E54" s="160">
        <v>862</v>
      </c>
      <c r="F54" s="98" t="s">
        <v>67</v>
      </c>
      <c r="G54" s="110"/>
      <c r="H54" s="110"/>
      <c r="I54" s="111"/>
      <c r="J54" s="101"/>
      <c r="K54" s="218">
        <f aca="true" t="shared" si="5" ref="K54:L58">K55</f>
        <v>1115585.36</v>
      </c>
      <c r="L54" s="48">
        <f t="shared" si="5"/>
        <v>0</v>
      </c>
      <c r="M54" s="161">
        <f t="shared" si="0"/>
        <v>1115585.36</v>
      </c>
    </row>
    <row r="55" spans="1:13" ht="16.5" customHeight="1">
      <c r="A55" s="182"/>
      <c r="B55" s="276" t="s">
        <v>224</v>
      </c>
      <c r="C55" s="277"/>
      <c r="D55" s="105"/>
      <c r="E55" s="160">
        <v>862</v>
      </c>
      <c r="F55" s="98" t="s">
        <v>67</v>
      </c>
      <c r="G55" s="114" t="s">
        <v>225</v>
      </c>
      <c r="H55" s="110"/>
      <c r="I55" s="111"/>
      <c r="J55" s="101"/>
      <c r="K55" s="218">
        <v>1115585.36</v>
      </c>
      <c r="L55" s="48">
        <f t="shared" si="5"/>
        <v>0</v>
      </c>
      <c r="M55" s="161">
        <f t="shared" si="0"/>
        <v>1115585.36</v>
      </c>
    </row>
    <row r="56" spans="1:13" ht="128.25" customHeight="1" hidden="1">
      <c r="A56" s="182"/>
      <c r="B56" s="257" t="s">
        <v>226</v>
      </c>
      <c r="C56" s="258"/>
      <c r="D56" s="105"/>
      <c r="E56" s="167">
        <v>862</v>
      </c>
      <c r="F56" s="101" t="s">
        <v>67</v>
      </c>
      <c r="G56" s="110" t="s">
        <v>225</v>
      </c>
      <c r="H56" s="110"/>
      <c r="I56" s="175" t="s">
        <v>290</v>
      </c>
      <c r="J56" s="101"/>
      <c r="K56" s="219">
        <f t="shared" si="5"/>
        <v>139.928</v>
      </c>
      <c r="L56" s="51">
        <f t="shared" si="5"/>
        <v>0</v>
      </c>
      <c r="M56" s="165">
        <f t="shared" si="0"/>
        <v>139.928</v>
      </c>
    </row>
    <row r="57" spans="1:13" ht="15.75" customHeight="1" hidden="1">
      <c r="A57" s="182"/>
      <c r="B57" s="180" t="s">
        <v>102</v>
      </c>
      <c r="C57" s="145"/>
      <c r="D57" s="105"/>
      <c r="E57" s="167">
        <v>862</v>
      </c>
      <c r="F57" s="101" t="s">
        <v>67</v>
      </c>
      <c r="G57" s="110" t="s">
        <v>225</v>
      </c>
      <c r="H57" s="110"/>
      <c r="I57" s="175" t="s">
        <v>290</v>
      </c>
      <c r="J57" s="101" t="s">
        <v>37</v>
      </c>
      <c r="K57" s="219">
        <f t="shared" si="5"/>
        <v>139.928</v>
      </c>
      <c r="L57" s="51">
        <f t="shared" si="5"/>
        <v>0</v>
      </c>
      <c r="M57" s="165">
        <f t="shared" si="0"/>
        <v>139.928</v>
      </c>
    </row>
    <row r="58" spans="1:13" ht="26.25" customHeight="1" hidden="1">
      <c r="A58" s="182"/>
      <c r="B58" s="180" t="s">
        <v>101</v>
      </c>
      <c r="C58" s="145"/>
      <c r="D58" s="105"/>
      <c r="E58" s="167">
        <v>862</v>
      </c>
      <c r="F58" s="101" t="s">
        <v>67</v>
      </c>
      <c r="G58" s="110" t="s">
        <v>225</v>
      </c>
      <c r="H58" s="110"/>
      <c r="I58" s="175" t="s">
        <v>290</v>
      </c>
      <c r="J58" s="101" t="s">
        <v>38</v>
      </c>
      <c r="K58" s="219">
        <f t="shared" si="5"/>
        <v>139.928</v>
      </c>
      <c r="L58" s="51">
        <f t="shared" si="5"/>
        <v>0</v>
      </c>
      <c r="M58" s="165">
        <f t="shared" si="0"/>
        <v>139.928</v>
      </c>
    </row>
    <row r="59" spans="1:13" ht="27" customHeight="1" hidden="1">
      <c r="A59" s="182"/>
      <c r="B59" s="180" t="s">
        <v>287</v>
      </c>
      <c r="C59" s="145"/>
      <c r="D59" s="105"/>
      <c r="E59" s="167">
        <v>862</v>
      </c>
      <c r="F59" s="101" t="s">
        <v>67</v>
      </c>
      <c r="G59" s="110" t="s">
        <v>225</v>
      </c>
      <c r="H59" s="110"/>
      <c r="I59" s="175" t="s">
        <v>290</v>
      </c>
      <c r="J59" s="101" t="s">
        <v>282</v>
      </c>
      <c r="K59" s="219">
        <v>139.928</v>
      </c>
      <c r="L59" s="51">
        <v>0</v>
      </c>
      <c r="M59" s="165">
        <f t="shared" si="0"/>
        <v>139.928</v>
      </c>
    </row>
    <row r="60" spans="1:13" s="184" customFormat="1" ht="15.75" customHeight="1">
      <c r="A60" s="278" t="s">
        <v>72</v>
      </c>
      <c r="B60" s="279"/>
      <c r="C60" s="97">
        <v>63</v>
      </c>
      <c r="D60" s="97">
        <v>0</v>
      </c>
      <c r="E60" s="160">
        <v>862</v>
      </c>
      <c r="F60" s="164" t="s">
        <v>68</v>
      </c>
      <c r="G60" s="164"/>
      <c r="H60" s="164"/>
      <c r="I60" s="164"/>
      <c r="J60" s="164"/>
      <c r="K60" s="234">
        <f>K61+K65</f>
        <v>38003</v>
      </c>
      <c r="L60" s="183">
        <f>L65+L61</f>
        <v>-3.2070000000000003</v>
      </c>
      <c r="M60" s="161">
        <f t="shared" si="0"/>
        <v>37999.793</v>
      </c>
    </row>
    <row r="61" spans="1:13" s="184" customFormat="1" ht="15.75" customHeight="1">
      <c r="A61" s="162"/>
      <c r="B61" s="163" t="s">
        <v>205</v>
      </c>
      <c r="C61" s="97"/>
      <c r="D61" s="97"/>
      <c r="E61" s="160">
        <v>862</v>
      </c>
      <c r="F61" s="164" t="s">
        <v>68</v>
      </c>
      <c r="G61" s="164" t="s">
        <v>62</v>
      </c>
      <c r="H61" s="164"/>
      <c r="I61" s="164"/>
      <c r="J61" s="164"/>
      <c r="K61" s="234">
        <v>300</v>
      </c>
      <c r="L61" s="183">
        <f aca="true" t="shared" si="6" ref="K61:L63">L62</f>
        <v>0</v>
      </c>
      <c r="M61" s="161">
        <f>K61+L61</f>
        <v>300</v>
      </c>
    </row>
    <row r="62" spans="1:13" s="184" customFormat="1" ht="93.75" customHeight="1" hidden="1">
      <c r="A62" s="162"/>
      <c r="B62" s="176" t="s">
        <v>291</v>
      </c>
      <c r="C62" s="97"/>
      <c r="D62" s="97"/>
      <c r="E62" s="167">
        <v>862</v>
      </c>
      <c r="F62" s="168" t="s">
        <v>68</v>
      </c>
      <c r="G62" s="168" t="s">
        <v>62</v>
      </c>
      <c r="H62" s="164"/>
      <c r="I62" s="168" t="s">
        <v>292</v>
      </c>
      <c r="J62" s="168"/>
      <c r="K62" s="235">
        <f t="shared" si="6"/>
        <v>0.6</v>
      </c>
      <c r="L62" s="185">
        <f t="shared" si="6"/>
        <v>0</v>
      </c>
      <c r="M62" s="165">
        <f>K62+L62</f>
        <v>0.6</v>
      </c>
    </row>
    <row r="63" spans="1:13" s="184" customFormat="1" ht="15.75" customHeight="1" hidden="1">
      <c r="A63" s="162"/>
      <c r="B63" s="172" t="s">
        <v>102</v>
      </c>
      <c r="C63" s="97"/>
      <c r="D63" s="97"/>
      <c r="E63" s="167">
        <v>862</v>
      </c>
      <c r="F63" s="168" t="s">
        <v>68</v>
      </c>
      <c r="G63" s="168" t="s">
        <v>62</v>
      </c>
      <c r="H63" s="164"/>
      <c r="I63" s="168" t="s">
        <v>292</v>
      </c>
      <c r="J63" s="168" t="s">
        <v>37</v>
      </c>
      <c r="K63" s="235">
        <f t="shared" si="6"/>
        <v>0.6</v>
      </c>
      <c r="L63" s="185">
        <f t="shared" si="6"/>
        <v>0</v>
      </c>
      <c r="M63" s="165">
        <f>K63+L63</f>
        <v>0.6</v>
      </c>
    </row>
    <row r="64" spans="1:13" s="184" customFormat="1" ht="15.75" customHeight="1" hidden="1">
      <c r="A64" s="162"/>
      <c r="B64" s="172" t="s">
        <v>281</v>
      </c>
      <c r="C64" s="97"/>
      <c r="D64" s="97"/>
      <c r="E64" s="167">
        <v>862</v>
      </c>
      <c r="F64" s="168" t="s">
        <v>68</v>
      </c>
      <c r="G64" s="168" t="s">
        <v>62</v>
      </c>
      <c r="H64" s="164"/>
      <c r="I64" s="168" t="s">
        <v>292</v>
      </c>
      <c r="J64" s="168" t="s">
        <v>282</v>
      </c>
      <c r="K64" s="235">
        <v>0.6</v>
      </c>
      <c r="L64" s="185">
        <v>0</v>
      </c>
      <c r="M64" s="165">
        <f>K64+L64</f>
        <v>0.6</v>
      </c>
    </row>
    <row r="65" spans="1:13" s="186" customFormat="1" ht="15" customHeight="1">
      <c r="A65" s="278" t="s">
        <v>88</v>
      </c>
      <c r="B65" s="279"/>
      <c r="C65" s="97">
        <v>63</v>
      </c>
      <c r="D65" s="97">
        <v>0</v>
      </c>
      <c r="E65" s="160">
        <v>862</v>
      </c>
      <c r="F65" s="164" t="s">
        <v>68</v>
      </c>
      <c r="G65" s="164" t="s">
        <v>65</v>
      </c>
      <c r="H65" s="164"/>
      <c r="I65" s="164"/>
      <c r="J65" s="168"/>
      <c r="K65" s="234">
        <v>37703</v>
      </c>
      <c r="L65" s="183">
        <f>L66+L69</f>
        <v>-3.2070000000000003</v>
      </c>
      <c r="M65" s="161">
        <f t="shared" si="0"/>
        <v>37699.793</v>
      </c>
    </row>
    <row r="66" spans="1:13" s="187" customFormat="1" ht="15" customHeight="1" hidden="1">
      <c r="A66" s="282" t="s">
        <v>89</v>
      </c>
      <c r="B66" s="283"/>
      <c r="C66" s="105">
        <v>63</v>
      </c>
      <c r="D66" s="105">
        <v>0</v>
      </c>
      <c r="E66" s="167">
        <v>862</v>
      </c>
      <c r="F66" s="168" t="s">
        <v>68</v>
      </c>
      <c r="G66" s="168" t="s">
        <v>65</v>
      </c>
      <c r="H66" s="168" t="s">
        <v>131</v>
      </c>
      <c r="I66" s="168" t="s">
        <v>293</v>
      </c>
      <c r="J66" s="168"/>
      <c r="K66" s="235">
        <f>K67</f>
        <v>81.562</v>
      </c>
      <c r="L66" s="185">
        <f>L67</f>
        <v>1.262</v>
      </c>
      <c r="M66" s="165">
        <f t="shared" si="0"/>
        <v>82.824</v>
      </c>
    </row>
    <row r="67" spans="1:13" s="187" customFormat="1" ht="15" customHeight="1" hidden="1">
      <c r="A67" s="52"/>
      <c r="B67" s="172" t="s">
        <v>102</v>
      </c>
      <c r="C67" s="105">
        <v>63</v>
      </c>
      <c r="D67" s="105">
        <v>0</v>
      </c>
      <c r="E67" s="167">
        <v>862</v>
      </c>
      <c r="F67" s="168" t="s">
        <v>68</v>
      </c>
      <c r="G67" s="168" t="s">
        <v>65</v>
      </c>
      <c r="H67" s="168" t="s">
        <v>131</v>
      </c>
      <c r="I67" s="168" t="s">
        <v>293</v>
      </c>
      <c r="J67" s="168" t="s">
        <v>37</v>
      </c>
      <c r="K67" s="235">
        <f>K68</f>
        <v>81.562</v>
      </c>
      <c r="L67" s="185">
        <f>L68</f>
        <v>1.262</v>
      </c>
      <c r="M67" s="165">
        <f t="shared" si="0"/>
        <v>82.824</v>
      </c>
    </row>
    <row r="68" spans="1:13" s="187" customFormat="1" ht="15" customHeight="1" hidden="1">
      <c r="A68" s="52"/>
      <c r="B68" s="172" t="s">
        <v>281</v>
      </c>
      <c r="C68" s="105">
        <v>63</v>
      </c>
      <c r="D68" s="105">
        <v>0</v>
      </c>
      <c r="E68" s="167">
        <v>862</v>
      </c>
      <c r="F68" s="168" t="s">
        <v>68</v>
      </c>
      <c r="G68" s="168" t="s">
        <v>65</v>
      </c>
      <c r="H68" s="168" t="s">
        <v>131</v>
      </c>
      <c r="I68" s="168" t="s">
        <v>293</v>
      </c>
      <c r="J68" s="168" t="s">
        <v>282</v>
      </c>
      <c r="K68" s="235">
        <v>81.562</v>
      </c>
      <c r="L68" s="185">
        <v>1.262</v>
      </c>
      <c r="M68" s="165">
        <f t="shared" si="0"/>
        <v>82.824</v>
      </c>
    </row>
    <row r="69" spans="1:13" s="187" customFormat="1" ht="15" customHeight="1" hidden="1">
      <c r="A69" s="282" t="s">
        <v>112</v>
      </c>
      <c r="B69" s="283"/>
      <c r="C69" s="105">
        <v>63</v>
      </c>
      <c r="D69" s="105">
        <v>0</v>
      </c>
      <c r="E69" s="167">
        <v>862</v>
      </c>
      <c r="F69" s="168" t="s">
        <v>68</v>
      </c>
      <c r="G69" s="168" t="s">
        <v>65</v>
      </c>
      <c r="H69" s="168" t="s">
        <v>130</v>
      </c>
      <c r="I69" s="168" t="s">
        <v>294</v>
      </c>
      <c r="J69" s="168"/>
      <c r="K69" s="235">
        <f>K70</f>
        <v>68.712</v>
      </c>
      <c r="L69" s="185">
        <f>L70</f>
        <v>-4.469</v>
      </c>
      <c r="M69" s="165">
        <f t="shared" si="0"/>
        <v>64.24300000000001</v>
      </c>
    </row>
    <row r="70" spans="1:13" s="187" customFormat="1" ht="15" customHeight="1" hidden="1">
      <c r="A70" s="52"/>
      <c r="B70" s="172" t="s">
        <v>102</v>
      </c>
      <c r="C70" s="105">
        <v>63</v>
      </c>
      <c r="D70" s="105">
        <v>0</v>
      </c>
      <c r="E70" s="167">
        <v>862</v>
      </c>
      <c r="F70" s="168" t="s">
        <v>68</v>
      </c>
      <c r="G70" s="168" t="s">
        <v>65</v>
      </c>
      <c r="H70" s="168" t="s">
        <v>130</v>
      </c>
      <c r="I70" s="168" t="s">
        <v>294</v>
      </c>
      <c r="J70" s="168" t="s">
        <v>37</v>
      </c>
      <c r="K70" s="235">
        <f>K71</f>
        <v>68.712</v>
      </c>
      <c r="L70" s="185">
        <f>L71</f>
        <v>-4.469</v>
      </c>
      <c r="M70" s="165">
        <f t="shared" si="0"/>
        <v>64.24300000000001</v>
      </c>
    </row>
    <row r="71" spans="1:13" ht="15" customHeight="1" hidden="1">
      <c r="A71" s="52"/>
      <c r="B71" s="172" t="s">
        <v>281</v>
      </c>
      <c r="C71" s="105">
        <v>63</v>
      </c>
      <c r="D71" s="105">
        <v>0</v>
      </c>
      <c r="E71" s="167">
        <v>862</v>
      </c>
      <c r="F71" s="168" t="s">
        <v>68</v>
      </c>
      <c r="G71" s="168" t="s">
        <v>65</v>
      </c>
      <c r="H71" s="168" t="s">
        <v>130</v>
      </c>
      <c r="I71" s="168" t="s">
        <v>294</v>
      </c>
      <c r="J71" s="168" t="s">
        <v>282</v>
      </c>
      <c r="K71" s="219">
        <v>68.712</v>
      </c>
      <c r="L71" s="51">
        <v>-4.469</v>
      </c>
      <c r="M71" s="165">
        <f t="shared" si="0"/>
        <v>64.24300000000001</v>
      </c>
    </row>
    <row r="72" spans="1:13" ht="18" customHeight="1" hidden="1">
      <c r="A72" s="276" t="s">
        <v>49</v>
      </c>
      <c r="B72" s="277"/>
      <c r="C72" s="97">
        <v>63</v>
      </c>
      <c r="D72" s="97">
        <v>0</v>
      </c>
      <c r="E72" s="160">
        <v>862</v>
      </c>
      <c r="F72" s="98" t="s">
        <v>75</v>
      </c>
      <c r="G72" s="98"/>
      <c r="H72" s="98"/>
      <c r="I72" s="98"/>
      <c r="J72" s="98"/>
      <c r="K72" s="218">
        <f>K73+K85</f>
        <v>0</v>
      </c>
      <c r="L72" s="48">
        <f>L73+L85</f>
        <v>0</v>
      </c>
      <c r="M72" s="161">
        <f>K72+L72</f>
        <v>0</v>
      </c>
    </row>
    <row r="73" spans="1:13" ht="15" customHeight="1" hidden="1">
      <c r="A73" s="276" t="s">
        <v>76</v>
      </c>
      <c r="B73" s="277"/>
      <c r="C73" s="97">
        <v>63</v>
      </c>
      <c r="D73" s="97">
        <v>0</v>
      </c>
      <c r="E73" s="160">
        <v>862</v>
      </c>
      <c r="F73" s="98" t="s">
        <v>75</v>
      </c>
      <c r="G73" s="98" t="s">
        <v>62</v>
      </c>
      <c r="H73" s="98"/>
      <c r="I73" s="188"/>
      <c r="J73" s="98"/>
      <c r="K73" s="218">
        <v>0</v>
      </c>
      <c r="L73" s="48">
        <f>L74+L79+L82</f>
        <v>0</v>
      </c>
      <c r="M73" s="161">
        <f t="shared" si="0"/>
        <v>0</v>
      </c>
    </row>
    <row r="74" spans="1:13" ht="15" customHeight="1" hidden="1">
      <c r="A74" s="69"/>
      <c r="B74" s="284" t="s">
        <v>118</v>
      </c>
      <c r="C74" s="285"/>
      <c r="D74" s="97"/>
      <c r="E74" s="167">
        <v>862</v>
      </c>
      <c r="F74" s="101" t="s">
        <v>75</v>
      </c>
      <c r="G74" s="101" t="s">
        <v>62</v>
      </c>
      <c r="H74" s="101"/>
      <c r="I74" s="188" t="s">
        <v>295</v>
      </c>
      <c r="J74" s="101"/>
      <c r="K74" s="219">
        <f aca="true" t="shared" si="7" ref="K74:M75">K75</f>
        <v>11.474</v>
      </c>
      <c r="L74" s="51">
        <f t="shared" si="7"/>
        <v>0</v>
      </c>
      <c r="M74" s="189">
        <f t="shared" si="7"/>
        <v>11.474</v>
      </c>
    </row>
    <row r="75" spans="1:13" ht="15" customHeight="1" hidden="1">
      <c r="A75" s="69"/>
      <c r="B75" s="173" t="s">
        <v>39</v>
      </c>
      <c r="C75" s="105">
        <v>63</v>
      </c>
      <c r="D75" s="105">
        <v>0</v>
      </c>
      <c r="E75" s="167">
        <v>862</v>
      </c>
      <c r="F75" s="101" t="s">
        <v>75</v>
      </c>
      <c r="G75" s="101" t="s">
        <v>62</v>
      </c>
      <c r="H75" s="111" t="s">
        <v>124</v>
      </c>
      <c r="I75" s="111" t="s">
        <v>295</v>
      </c>
      <c r="J75" s="101" t="s">
        <v>40</v>
      </c>
      <c r="K75" s="219">
        <f t="shared" si="7"/>
        <v>11.474</v>
      </c>
      <c r="L75" s="51">
        <f t="shared" si="7"/>
        <v>0</v>
      </c>
      <c r="M75" s="189">
        <f t="shared" si="7"/>
        <v>11.474</v>
      </c>
    </row>
    <row r="76" spans="1:13" ht="15" customHeight="1" hidden="1">
      <c r="A76" s="69"/>
      <c r="B76" s="173" t="s">
        <v>48</v>
      </c>
      <c r="C76" s="105">
        <v>63</v>
      </c>
      <c r="D76" s="105">
        <v>0</v>
      </c>
      <c r="E76" s="167">
        <v>862</v>
      </c>
      <c r="F76" s="101" t="s">
        <v>75</v>
      </c>
      <c r="G76" s="101" t="s">
        <v>62</v>
      </c>
      <c r="H76" s="111" t="s">
        <v>124</v>
      </c>
      <c r="I76" s="111" t="s">
        <v>295</v>
      </c>
      <c r="J76" s="101" t="s">
        <v>41</v>
      </c>
      <c r="K76" s="219">
        <v>11.474</v>
      </c>
      <c r="L76" s="51">
        <v>0</v>
      </c>
      <c r="M76" s="165">
        <f>K76+L76</f>
        <v>11.474</v>
      </c>
    </row>
    <row r="77" spans="1:13" ht="15" customHeight="1" hidden="1">
      <c r="A77" s="69"/>
      <c r="B77" s="172" t="s">
        <v>115</v>
      </c>
      <c r="C77" s="172" t="s">
        <v>115</v>
      </c>
      <c r="D77" s="97"/>
      <c r="E77" s="167">
        <v>862</v>
      </c>
      <c r="F77" s="101" t="s">
        <v>75</v>
      </c>
      <c r="G77" s="101" t="s">
        <v>62</v>
      </c>
      <c r="H77" s="101"/>
      <c r="I77" s="188" t="s">
        <v>295</v>
      </c>
      <c r="J77" s="101" t="s">
        <v>46</v>
      </c>
      <c r="K77" s="219">
        <f>K78</f>
        <v>0</v>
      </c>
      <c r="L77" s="51">
        <f>L78</f>
        <v>0</v>
      </c>
      <c r="M77" s="165">
        <f t="shared" si="0"/>
        <v>0</v>
      </c>
    </row>
    <row r="78" spans="1:13" ht="41.25" customHeight="1" hidden="1">
      <c r="A78" s="69"/>
      <c r="B78" s="172" t="s">
        <v>116</v>
      </c>
      <c r="C78" s="172" t="s">
        <v>116</v>
      </c>
      <c r="D78" s="97"/>
      <c r="E78" s="167">
        <v>862</v>
      </c>
      <c r="F78" s="101" t="s">
        <v>75</v>
      </c>
      <c r="G78" s="101" t="s">
        <v>62</v>
      </c>
      <c r="H78" s="101"/>
      <c r="I78" s="188" t="s">
        <v>295</v>
      </c>
      <c r="J78" s="101" t="s">
        <v>47</v>
      </c>
      <c r="K78" s="219"/>
      <c r="L78" s="51">
        <v>0</v>
      </c>
      <c r="M78" s="165">
        <f t="shared" si="0"/>
        <v>0</v>
      </c>
    </row>
    <row r="79" spans="1:13" ht="40.5" customHeight="1" hidden="1">
      <c r="A79" s="280" t="s">
        <v>145</v>
      </c>
      <c r="B79" s="281"/>
      <c r="C79" s="105">
        <v>63</v>
      </c>
      <c r="D79" s="105">
        <v>0</v>
      </c>
      <c r="E79" s="167">
        <v>862</v>
      </c>
      <c r="F79" s="101" t="s">
        <v>75</v>
      </c>
      <c r="G79" s="101" t="s">
        <v>62</v>
      </c>
      <c r="H79" s="101" t="s">
        <v>129</v>
      </c>
      <c r="I79" s="190" t="s">
        <v>296</v>
      </c>
      <c r="J79" s="101"/>
      <c r="K79" s="219">
        <f>K80</f>
        <v>695.6</v>
      </c>
      <c r="L79" s="51">
        <f>L80</f>
        <v>0</v>
      </c>
      <c r="M79" s="165">
        <f t="shared" si="0"/>
        <v>695.6</v>
      </c>
    </row>
    <row r="80" spans="1:13" ht="15" customHeight="1" hidden="1">
      <c r="A80" s="50"/>
      <c r="B80" s="53" t="s">
        <v>79</v>
      </c>
      <c r="C80" s="105">
        <v>63</v>
      </c>
      <c r="D80" s="105">
        <v>0</v>
      </c>
      <c r="E80" s="167">
        <v>862</v>
      </c>
      <c r="F80" s="101" t="s">
        <v>75</v>
      </c>
      <c r="G80" s="101" t="s">
        <v>62</v>
      </c>
      <c r="H80" s="101" t="s">
        <v>129</v>
      </c>
      <c r="I80" s="168" t="s">
        <v>296</v>
      </c>
      <c r="J80" s="101" t="s">
        <v>64</v>
      </c>
      <c r="K80" s="219">
        <f>K81</f>
        <v>695.6</v>
      </c>
      <c r="L80" s="51">
        <f>L81</f>
        <v>0</v>
      </c>
      <c r="M80" s="165">
        <f t="shared" si="0"/>
        <v>695.6</v>
      </c>
    </row>
    <row r="81" spans="1:13" ht="15" customHeight="1" hidden="1">
      <c r="A81" s="50"/>
      <c r="B81" s="246" t="s">
        <v>149</v>
      </c>
      <c r="C81" s="246"/>
      <c r="D81" s="105">
        <v>0</v>
      </c>
      <c r="E81" s="167">
        <v>862</v>
      </c>
      <c r="F81" s="101" t="s">
        <v>75</v>
      </c>
      <c r="G81" s="101" t="s">
        <v>62</v>
      </c>
      <c r="H81" s="101" t="s">
        <v>129</v>
      </c>
      <c r="I81" s="168" t="s">
        <v>296</v>
      </c>
      <c r="J81" s="106" t="s">
        <v>150</v>
      </c>
      <c r="K81" s="219">
        <v>695.6</v>
      </c>
      <c r="L81" s="51">
        <v>0</v>
      </c>
      <c r="M81" s="165">
        <f t="shared" si="0"/>
        <v>695.6</v>
      </c>
    </row>
    <row r="82" spans="1:13" ht="53.25" customHeight="1" hidden="1">
      <c r="A82" s="280" t="s">
        <v>113</v>
      </c>
      <c r="B82" s="281"/>
      <c r="C82" s="75">
        <v>63</v>
      </c>
      <c r="D82" s="75">
        <v>0</v>
      </c>
      <c r="E82" s="167">
        <v>862</v>
      </c>
      <c r="F82" s="101" t="s">
        <v>75</v>
      </c>
      <c r="G82" s="101" t="s">
        <v>62</v>
      </c>
      <c r="H82" s="101" t="s">
        <v>128</v>
      </c>
      <c r="I82" s="168" t="s">
        <v>297</v>
      </c>
      <c r="J82" s="101"/>
      <c r="K82" s="219">
        <f>K83</f>
        <v>0</v>
      </c>
      <c r="L82" s="51">
        <f>L83</f>
        <v>0</v>
      </c>
      <c r="M82" s="165">
        <f t="shared" si="0"/>
        <v>0</v>
      </c>
    </row>
    <row r="83" spans="1:13" ht="27.75" customHeight="1" hidden="1">
      <c r="A83" s="50"/>
      <c r="B83" s="191" t="s">
        <v>115</v>
      </c>
      <c r="C83" s="75">
        <v>63</v>
      </c>
      <c r="D83" s="75">
        <v>0</v>
      </c>
      <c r="E83" s="167">
        <v>862</v>
      </c>
      <c r="F83" s="101" t="s">
        <v>75</v>
      </c>
      <c r="G83" s="101" t="s">
        <v>62</v>
      </c>
      <c r="H83" s="101" t="s">
        <v>128</v>
      </c>
      <c r="I83" s="168" t="s">
        <v>297</v>
      </c>
      <c r="J83" s="101" t="s">
        <v>46</v>
      </c>
      <c r="K83" s="219">
        <f>K84</f>
        <v>0</v>
      </c>
      <c r="L83" s="51">
        <f>L84</f>
        <v>0</v>
      </c>
      <c r="M83" s="165">
        <f t="shared" si="0"/>
        <v>0</v>
      </c>
    </row>
    <row r="84" spans="1:13" ht="38.25" hidden="1">
      <c r="A84" s="50"/>
      <c r="B84" s="191" t="s">
        <v>116</v>
      </c>
      <c r="C84" s="75">
        <v>63</v>
      </c>
      <c r="D84" s="75">
        <v>0</v>
      </c>
      <c r="E84" s="167">
        <v>862</v>
      </c>
      <c r="F84" s="101" t="s">
        <v>75</v>
      </c>
      <c r="G84" s="101" t="s">
        <v>62</v>
      </c>
      <c r="H84" s="101" t="s">
        <v>128</v>
      </c>
      <c r="I84" s="168" t="s">
        <v>297</v>
      </c>
      <c r="J84" s="101" t="s">
        <v>47</v>
      </c>
      <c r="K84" s="219">
        <v>0</v>
      </c>
      <c r="L84" s="51">
        <v>0</v>
      </c>
      <c r="M84" s="165">
        <f t="shared" si="0"/>
        <v>0</v>
      </c>
    </row>
    <row r="85" spans="1:13" ht="12.75" hidden="1">
      <c r="A85" s="171"/>
      <c r="B85" s="192" t="s">
        <v>298</v>
      </c>
      <c r="C85" s="74"/>
      <c r="D85" s="74"/>
      <c r="E85" s="160">
        <v>862</v>
      </c>
      <c r="F85" s="98" t="s">
        <v>75</v>
      </c>
      <c r="G85" s="98" t="s">
        <v>67</v>
      </c>
      <c r="H85" s="101"/>
      <c r="I85" s="168"/>
      <c r="J85" s="101"/>
      <c r="K85" s="218"/>
      <c r="L85" s="48">
        <f aca="true" t="shared" si="8" ref="K85:L87">L86</f>
        <v>0</v>
      </c>
      <c r="M85" s="161">
        <f>K85+L85</f>
        <v>0</v>
      </c>
    </row>
    <row r="86" spans="1:13" ht="51" hidden="1">
      <c r="A86" s="171"/>
      <c r="B86" s="193" t="s">
        <v>113</v>
      </c>
      <c r="C86" s="75"/>
      <c r="D86" s="75"/>
      <c r="E86" s="167">
        <v>862</v>
      </c>
      <c r="F86" s="101" t="s">
        <v>75</v>
      </c>
      <c r="G86" s="101" t="s">
        <v>67</v>
      </c>
      <c r="H86" s="101"/>
      <c r="I86" s="168" t="s">
        <v>297</v>
      </c>
      <c r="J86" s="101"/>
      <c r="K86" s="219">
        <f t="shared" si="8"/>
        <v>6.36</v>
      </c>
      <c r="L86" s="51">
        <f t="shared" si="8"/>
        <v>0</v>
      </c>
      <c r="M86" s="165">
        <f>K86+L86</f>
        <v>6.36</v>
      </c>
    </row>
    <row r="87" spans="1:13" ht="12.75" hidden="1">
      <c r="A87" s="171"/>
      <c r="B87" s="53" t="s">
        <v>79</v>
      </c>
      <c r="C87" s="105">
        <v>63</v>
      </c>
      <c r="D87" s="105">
        <v>0</v>
      </c>
      <c r="E87" s="167">
        <v>862</v>
      </c>
      <c r="F87" s="101" t="s">
        <v>75</v>
      </c>
      <c r="G87" s="101" t="s">
        <v>62</v>
      </c>
      <c r="H87" s="101" t="s">
        <v>129</v>
      </c>
      <c r="I87" s="168" t="s">
        <v>297</v>
      </c>
      <c r="J87" s="101" t="s">
        <v>64</v>
      </c>
      <c r="K87" s="219">
        <f t="shared" si="8"/>
        <v>6.36</v>
      </c>
      <c r="L87" s="51">
        <f t="shared" si="8"/>
        <v>0</v>
      </c>
      <c r="M87" s="165">
        <f>K87+L87</f>
        <v>6.36</v>
      </c>
    </row>
    <row r="88" spans="1:13" ht="12.75" hidden="1">
      <c r="A88" s="171"/>
      <c r="B88" s="246" t="s">
        <v>149</v>
      </c>
      <c r="C88" s="246"/>
      <c r="D88" s="105">
        <v>0</v>
      </c>
      <c r="E88" s="167">
        <v>862</v>
      </c>
      <c r="F88" s="101" t="s">
        <v>75</v>
      </c>
      <c r="G88" s="101" t="s">
        <v>62</v>
      </c>
      <c r="H88" s="101" t="s">
        <v>129</v>
      </c>
      <c r="I88" s="168" t="s">
        <v>297</v>
      </c>
      <c r="J88" s="106" t="s">
        <v>150</v>
      </c>
      <c r="K88" s="219">
        <v>6.36</v>
      </c>
      <c r="L88" s="51">
        <v>0</v>
      </c>
      <c r="M88" s="165">
        <f>K88+L88</f>
        <v>6.36</v>
      </c>
    </row>
    <row r="89" spans="1:13" ht="12.75">
      <c r="A89" s="171"/>
      <c r="B89" s="250" t="s">
        <v>160</v>
      </c>
      <c r="C89" s="250"/>
      <c r="D89" s="105"/>
      <c r="E89" s="167"/>
      <c r="F89" s="98" t="s">
        <v>78</v>
      </c>
      <c r="G89" s="98"/>
      <c r="H89" s="101"/>
      <c r="I89" s="168"/>
      <c r="J89" s="106"/>
      <c r="K89" s="218">
        <f>K90</f>
        <v>172983.96</v>
      </c>
      <c r="L89" s="51"/>
      <c r="M89" s="165"/>
    </row>
    <row r="90" spans="1:13" ht="12.75">
      <c r="A90" s="171"/>
      <c r="B90" s="250" t="s">
        <v>161</v>
      </c>
      <c r="C90" s="250"/>
      <c r="D90" s="105"/>
      <c r="E90" s="167"/>
      <c r="F90" s="98" t="s">
        <v>78</v>
      </c>
      <c r="G90" s="98" t="s">
        <v>62</v>
      </c>
      <c r="H90" s="101"/>
      <c r="I90" s="168"/>
      <c r="J90" s="106"/>
      <c r="K90" s="218">
        <v>172983.96</v>
      </c>
      <c r="L90" s="51"/>
      <c r="M90" s="165"/>
    </row>
    <row r="91" spans="1:13" ht="13.5" customHeight="1">
      <c r="A91" s="276" t="s">
        <v>77</v>
      </c>
      <c r="B91" s="277"/>
      <c r="C91" s="97">
        <v>63</v>
      </c>
      <c r="D91" s="97">
        <v>0</v>
      </c>
      <c r="E91" s="160">
        <v>862</v>
      </c>
      <c r="F91" s="98" t="s">
        <v>80</v>
      </c>
      <c r="G91" s="98"/>
      <c r="H91" s="98"/>
      <c r="I91" s="98"/>
      <c r="J91" s="98"/>
      <c r="K91" s="218">
        <f>K92</f>
        <v>4000</v>
      </c>
      <c r="L91" s="48">
        <f>L92</f>
        <v>0</v>
      </c>
      <c r="M91" s="161">
        <f t="shared" si="0"/>
        <v>4000</v>
      </c>
    </row>
    <row r="92" spans="1:13" ht="13.5" customHeight="1">
      <c r="A92" s="290" t="s">
        <v>172</v>
      </c>
      <c r="B92" s="291"/>
      <c r="C92" s="97">
        <v>63</v>
      </c>
      <c r="D92" s="97">
        <v>0</v>
      </c>
      <c r="E92" s="160">
        <v>862</v>
      </c>
      <c r="F92" s="98" t="s">
        <v>80</v>
      </c>
      <c r="G92" s="98" t="s">
        <v>63</v>
      </c>
      <c r="H92" s="98"/>
      <c r="I92" s="98"/>
      <c r="J92" s="98"/>
      <c r="K92" s="218">
        <v>4000</v>
      </c>
      <c r="L92" s="48">
        <f>L93+L96</f>
        <v>0</v>
      </c>
      <c r="M92" s="161">
        <f t="shared" si="0"/>
        <v>4000</v>
      </c>
    </row>
    <row r="93" spans="1:13" ht="13.5" customHeight="1" hidden="1">
      <c r="A93" s="194"/>
      <c r="B93" s="284" t="s">
        <v>171</v>
      </c>
      <c r="C93" s="285"/>
      <c r="D93" s="97"/>
      <c r="E93" s="167">
        <v>862</v>
      </c>
      <c r="F93" s="188" t="s">
        <v>80</v>
      </c>
      <c r="G93" s="195" t="s">
        <v>63</v>
      </c>
      <c r="H93" s="196"/>
      <c r="I93" s="196" t="s">
        <v>299</v>
      </c>
      <c r="J93" s="98"/>
      <c r="K93" s="219">
        <f>K94</f>
        <v>0</v>
      </c>
      <c r="L93" s="51">
        <f>L94</f>
        <v>0</v>
      </c>
      <c r="M93" s="161">
        <f t="shared" si="0"/>
        <v>0</v>
      </c>
    </row>
    <row r="94" spans="1:13" ht="13.5" customHeight="1" hidden="1">
      <c r="A94" s="194"/>
      <c r="B94" s="172" t="s">
        <v>102</v>
      </c>
      <c r="C94" s="172" t="s">
        <v>102</v>
      </c>
      <c r="D94" s="97"/>
      <c r="E94" s="167">
        <v>862</v>
      </c>
      <c r="F94" s="188" t="s">
        <v>80</v>
      </c>
      <c r="G94" s="195" t="s">
        <v>63</v>
      </c>
      <c r="H94" s="196"/>
      <c r="I94" s="196" t="s">
        <v>299</v>
      </c>
      <c r="J94" s="188" t="s">
        <v>37</v>
      </c>
      <c r="K94" s="219">
        <f>K95</f>
        <v>0</v>
      </c>
      <c r="L94" s="51">
        <f>L95</f>
        <v>0</v>
      </c>
      <c r="M94" s="161">
        <f t="shared" si="0"/>
        <v>0</v>
      </c>
    </row>
    <row r="95" spans="1:13" ht="13.5" customHeight="1" hidden="1">
      <c r="A95" s="194"/>
      <c r="B95" s="172" t="s">
        <v>101</v>
      </c>
      <c r="C95" s="172" t="s">
        <v>101</v>
      </c>
      <c r="D95" s="97"/>
      <c r="E95" s="167">
        <v>862</v>
      </c>
      <c r="F95" s="188" t="s">
        <v>80</v>
      </c>
      <c r="G95" s="195" t="s">
        <v>63</v>
      </c>
      <c r="H95" s="196"/>
      <c r="I95" s="196" t="s">
        <v>299</v>
      </c>
      <c r="J95" s="188" t="s">
        <v>38</v>
      </c>
      <c r="K95" s="219"/>
      <c r="L95" s="51"/>
      <c r="M95" s="161">
        <f t="shared" si="0"/>
        <v>0</v>
      </c>
    </row>
    <row r="96" spans="1:13" ht="39.75" customHeight="1" hidden="1">
      <c r="A96" s="282" t="s">
        <v>146</v>
      </c>
      <c r="B96" s="283"/>
      <c r="C96" s="105">
        <v>63</v>
      </c>
      <c r="D96" s="105">
        <v>0</v>
      </c>
      <c r="E96" s="167">
        <v>862</v>
      </c>
      <c r="F96" s="101" t="s">
        <v>80</v>
      </c>
      <c r="G96" s="101" t="s">
        <v>63</v>
      </c>
      <c r="H96" s="101" t="s">
        <v>127</v>
      </c>
      <c r="I96" s="111" t="s">
        <v>300</v>
      </c>
      <c r="J96" s="101"/>
      <c r="K96" s="219">
        <f>K97</f>
        <v>10</v>
      </c>
      <c r="L96" s="51">
        <f>L97</f>
        <v>0</v>
      </c>
      <c r="M96" s="165">
        <f t="shared" si="0"/>
        <v>10</v>
      </c>
    </row>
    <row r="97" spans="1:13" ht="13.5" customHeight="1" hidden="1">
      <c r="A97" s="52"/>
      <c r="B97" s="53" t="s">
        <v>79</v>
      </c>
      <c r="C97" s="105">
        <v>63</v>
      </c>
      <c r="D97" s="105">
        <v>0</v>
      </c>
      <c r="E97" s="167">
        <v>862</v>
      </c>
      <c r="F97" s="101" t="s">
        <v>80</v>
      </c>
      <c r="G97" s="101" t="s">
        <v>63</v>
      </c>
      <c r="H97" s="101" t="s">
        <v>127</v>
      </c>
      <c r="I97" s="111" t="s">
        <v>300</v>
      </c>
      <c r="J97" s="101" t="s">
        <v>64</v>
      </c>
      <c r="K97" s="219">
        <f>K98</f>
        <v>10</v>
      </c>
      <c r="L97" s="51">
        <f>L98</f>
        <v>0</v>
      </c>
      <c r="M97" s="165">
        <f aca="true" t="shared" si="9" ref="M97:M102">K97+L97</f>
        <v>10</v>
      </c>
    </row>
    <row r="98" spans="1:13" ht="13.5" customHeight="1" hidden="1">
      <c r="A98" s="52"/>
      <c r="B98" s="246" t="s">
        <v>149</v>
      </c>
      <c r="C98" s="246"/>
      <c r="D98" s="105">
        <v>0</v>
      </c>
      <c r="E98" s="167">
        <v>862</v>
      </c>
      <c r="F98" s="101" t="s">
        <v>80</v>
      </c>
      <c r="G98" s="101" t="s">
        <v>63</v>
      </c>
      <c r="H98" s="101" t="s">
        <v>127</v>
      </c>
      <c r="I98" s="111" t="s">
        <v>300</v>
      </c>
      <c r="J98" s="106" t="s">
        <v>150</v>
      </c>
      <c r="K98" s="219">
        <v>10</v>
      </c>
      <c r="L98" s="51">
        <v>0</v>
      </c>
      <c r="M98" s="165">
        <f t="shared" si="9"/>
        <v>10</v>
      </c>
    </row>
    <row r="99" spans="1:13" s="60" customFormat="1" ht="13.5" customHeight="1" hidden="1">
      <c r="A99" s="286" t="s">
        <v>51</v>
      </c>
      <c r="B99" s="287"/>
      <c r="C99" s="97">
        <v>70</v>
      </c>
      <c r="D99" s="97">
        <v>0</v>
      </c>
      <c r="E99" s="160">
        <v>862</v>
      </c>
      <c r="F99" s="98" t="s">
        <v>52</v>
      </c>
      <c r="G99" s="98"/>
      <c r="H99" s="98"/>
      <c r="I99" s="115"/>
      <c r="J99" s="115"/>
      <c r="K99" s="224"/>
      <c r="L99" s="57">
        <f>L100</f>
        <v>0</v>
      </c>
      <c r="M99" s="161">
        <f t="shared" si="9"/>
        <v>0</v>
      </c>
    </row>
    <row r="100" spans="1:13" ht="13.5" customHeight="1" hidden="1">
      <c r="A100" s="288" t="s">
        <v>51</v>
      </c>
      <c r="B100" s="289"/>
      <c r="C100" s="105">
        <v>70</v>
      </c>
      <c r="D100" s="105">
        <v>0</v>
      </c>
      <c r="E100" s="167">
        <v>862</v>
      </c>
      <c r="F100" s="101" t="s">
        <v>52</v>
      </c>
      <c r="G100" s="101" t="s">
        <v>52</v>
      </c>
      <c r="H100" s="101"/>
      <c r="I100" s="101"/>
      <c r="J100" s="101"/>
      <c r="K100" s="219"/>
      <c r="L100" s="51">
        <f>L101</f>
        <v>0</v>
      </c>
      <c r="M100" s="165">
        <f t="shared" si="9"/>
        <v>0</v>
      </c>
    </row>
    <row r="101" spans="1:13" ht="13.5" customHeight="1" hidden="1">
      <c r="A101" s="52"/>
      <c r="B101" s="52" t="s">
        <v>51</v>
      </c>
      <c r="C101" s="105">
        <v>70</v>
      </c>
      <c r="D101" s="105">
        <v>0</v>
      </c>
      <c r="E101" s="167">
        <v>862</v>
      </c>
      <c r="F101" s="116">
        <v>99</v>
      </c>
      <c r="G101" s="101" t="s">
        <v>52</v>
      </c>
      <c r="H101" s="101" t="s">
        <v>126</v>
      </c>
      <c r="I101" s="197" t="s">
        <v>114</v>
      </c>
      <c r="J101" s="101"/>
      <c r="K101" s="219"/>
      <c r="L101" s="51">
        <f>L102</f>
        <v>0</v>
      </c>
      <c r="M101" s="165">
        <f t="shared" si="9"/>
        <v>0</v>
      </c>
    </row>
    <row r="102" spans="1:13" ht="13.5" customHeight="1" hidden="1">
      <c r="A102" s="52"/>
      <c r="B102" s="52" t="s">
        <v>51</v>
      </c>
      <c r="C102" s="105">
        <v>70</v>
      </c>
      <c r="D102" s="105">
        <v>0</v>
      </c>
      <c r="E102" s="167">
        <v>862</v>
      </c>
      <c r="F102" s="116">
        <v>99</v>
      </c>
      <c r="G102" s="101" t="s">
        <v>52</v>
      </c>
      <c r="H102" s="101" t="s">
        <v>126</v>
      </c>
      <c r="I102" s="197" t="s">
        <v>114</v>
      </c>
      <c r="J102" s="101" t="s">
        <v>53</v>
      </c>
      <c r="K102" s="219"/>
      <c r="L102" s="51">
        <v>0</v>
      </c>
      <c r="M102" s="165">
        <f t="shared" si="9"/>
        <v>0</v>
      </c>
    </row>
    <row r="103" spans="1:13" ht="14.25" customHeight="1">
      <c r="A103" s="58"/>
      <c r="B103" s="55" t="s">
        <v>50</v>
      </c>
      <c r="C103" s="55"/>
      <c r="D103" s="55"/>
      <c r="E103" s="198"/>
      <c r="F103" s="98"/>
      <c r="G103" s="98"/>
      <c r="H103" s="98"/>
      <c r="I103" s="98"/>
      <c r="J103" s="98"/>
      <c r="K103" s="218">
        <f>K11+K42+K49+K60+K72+K91+K99+K54+K89</f>
        <v>3047563.22</v>
      </c>
      <c r="L103" s="48">
        <f>L11+L42+L49+L60+L72+L91+L99+L54</f>
        <v>-89.84700000000001</v>
      </c>
      <c r="M103" s="161">
        <f>K103+L103</f>
        <v>3047473.373</v>
      </c>
    </row>
    <row r="104" spans="1:13" ht="14.25" hidden="1">
      <c r="A104" s="54"/>
      <c r="B104" s="61"/>
      <c r="C104" s="61"/>
      <c r="D104" s="61"/>
      <c r="F104" s="118"/>
      <c r="G104" s="118"/>
      <c r="H104" s="118"/>
      <c r="I104" s="118" t="s">
        <v>154</v>
      </c>
      <c r="J104" s="62"/>
      <c r="K104" s="89"/>
      <c r="L104" s="63" t="e">
        <f>L99/L109*100</f>
        <v>#REF!</v>
      </c>
      <c r="M104" s="199" t="e">
        <f>M99/M109*100</f>
        <v>#REF!</v>
      </c>
    </row>
    <row r="105" spans="6:13" ht="14.25" hidden="1">
      <c r="F105" s="119"/>
      <c r="G105" s="119"/>
      <c r="H105" s="119"/>
      <c r="I105" s="119"/>
      <c r="J105" s="64"/>
      <c r="K105" s="122" t="e">
        <f>K103-K106</f>
        <v>#REF!</v>
      </c>
      <c r="L105" s="122" t="e">
        <f>L103-L106</f>
        <v>#REF!</v>
      </c>
      <c r="M105" s="200" t="e">
        <f>M103-M106</f>
        <v>#REF!</v>
      </c>
    </row>
    <row r="106" spans="9:14" ht="14.25" hidden="1">
      <c r="I106" s="120" t="s">
        <v>170</v>
      </c>
      <c r="K106" s="90" t="e">
        <f>#REF!</f>
        <v>#REF!</v>
      </c>
      <c r="L106" s="90" t="e">
        <f>#REF!</f>
        <v>#REF!</v>
      </c>
      <c r="M106" s="201" t="e">
        <f>#REF!</f>
        <v>#REF!</v>
      </c>
      <c r="N106" s="54"/>
    </row>
    <row r="107" ht="14.25" hidden="1"/>
    <row r="108" spans="11:13" ht="14.25" hidden="1">
      <c r="K108" s="121">
        <f>K15+K19+K21+K23+K24+K25+K29+K33+K37+K46+K48+K53+K68+K71+K78+K81+K84+K95+K98+K102</f>
        <v>2430.993</v>
      </c>
      <c r="L108" s="121">
        <f>L15+L19+L21+L23+L24+L25+L29+L33+L37+L46+L48+L53+L68+L71+L78+L81+L84+L95+L98+L102</f>
        <v>-89.84700000000001</v>
      </c>
      <c r="M108" s="203">
        <f>M15+M19+M21+M23+M24+M25+M29+M33+M37+M46+M48+M53+M68+M71+M78+M81+M84+M95+M98+M102</f>
        <v>2341.1459999999997</v>
      </c>
    </row>
    <row r="109" spans="9:13" ht="14.25" hidden="1">
      <c r="I109" s="120" t="s">
        <v>183</v>
      </c>
      <c r="K109" s="64" t="e">
        <f>#REF!+#REF!</f>
        <v>#REF!</v>
      </c>
      <c r="L109" s="64" t="e">
        <f>#REF!+#REF!</f>
        <v>#REF!</v>
      </c>
      <c r="M109" s="204" t="e">
        <f>#REF!+#REF!</f>
        <v>#REF!</v>
      </c>
    </row>
    <row r="112" spans="11:13" ht="14.25">
      <c r="K112" s="122"/>
      <c r="M112" s="205"/>
    </row>
    <row r="114" ht="14.25">
      <c r="L114" s="136"/>
    </row>
  </sheetData>
  <sheetProtection/>
  <mergeCells count="41">
    <mergeCell ref="B98:C98"/>
    <mergeCell ref="A99:B99"/>
    <mergeCell ref="A100:B100"/>
    <mergeCell ref="B89:C89"/>
    <mergeCell ref="B90:C90"/>
    <mergeCell ref="A82:B82"/>
    <mergeCell ref="B88:C88"/>
    <mergeCell ref="A91:B91"/>
    <mergeCell ref="A92:B92"/>
    <mergeCell ref="B93:C93"/>
    <mergeCell ref="A96:B96"/>
    <mergeCell ref="A69:B69"/>
    <mergeCell ref="A72:B72"/>
    <mergeCell ref="A73:B73"/>
    <mergeCell ref="B74:C74"/>
    <mergeCell ref="A79:B79"/>
    <mergeCell ref="B81:C81"/>
    <mergeCell ref="B54:C54"/>
    <mergeCell ref="B55:C55"/>
    <mergeCell ref="B56:C56"/>
    <mergeCell ref="A60:B60"/>
    <mergeCell ref="A65:B65"/>
    <mergeCell ref="A66:B66"/>
    <mergeCell ref="B29:C29"/>
    <mergeCell ref="A30:B30"/>
    <mergeCell ref="A31:B31"/>
    <mergeCell ref="A34:B34"/>
    <mergeCell ref="A35:B35"/>
    <mergeCell ref="B37:C37"/>
    <mergeCell ref="A9:B9"/>
    <mergeCell ref="A11:B11"/>
    <mergeCell ref="A12:B12"/>
    <mergeCell ref="A16:B16"/>
    <mergeCell ref="A17:B17"/>
    <mergeCell ref="B27:C27"/>
    <mergeCell ref="E1:M1"/>
    <mergeCell ref="B2:C2"/>
    <mergeCell ref="D2:M2"/>
    <mergeCell ref="E4:M4"/>
    <mergeCell ref="E5:M5"/>
    <mergeCell ref="A7:M7"/>
  </mergeCells>
  <printOptions/>
  <pageMargins left="0.1968503937007874" right="0.11811023622047245" top="0.4330708661417323" bottom="0.15748031496062992" header="0.6299212598425197" footer="0.2755905511811024"/>
  <pageSetup fitToHeight="0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6.140625" style="78" customWidth="1"/>
    <col min="2" max="2" width="35.28125" style="78" customWidth="1"/>
    <col min="3" max="3" width="16.7109375" style="78" customWidth="1"/>
    <col min="4" max="4" width="13.421875" style="78" customWidth="1"/>
    <col min="5" max="5" width="13.421875" style="78" hidden="1" customWidth="1"/>
    <col min="6" max="6" width="11.57421875" style="78" hidden="1" customWidth="1"/>
    <col min="7" max="7" width="9.7109375" style="78" bestFit="1" customWidth="1"/>
    <col min="8" max="240" width="9.140625" style="78" customWidth="1"/>
    <col min="241" max="241" width="26.00390625" style="78" customWidth="1"/>
    <col min="242" max="242" width="17.140625" style="78" customWidth="1"/>
    <col min="243" max="243" width="47.421875" style="78" customWidth="1"/>
    <col min="244" max="244" width="15.57421875" style="78" customWidth="1"/>
    <col min="245" max="245" width="12.7109375" style="78" customWidth="1"/>
    <col min="246" max="16384" width="9.140625" style="78" customWidth="1"/>
  </cols>
  <sheetData>
    <row r="1" spans="3:6" ht="12.75">
      <c r="C1" s="292" t="s">
        <v>301</v>
      </c>
      <c r="D1" s="292"/>
      <c r="E1" s="292"/>
      <c r="F1" s="292"/>
    </row>
    <row r="2" spans="2:13" ht="38.25" customHeight="1">
      <c r="B2" s="293" t="s">
        <v>329</v>
      </c>
      <c r="C2" s="293"/>
      <c r="D2" s="293"/>
      <c r="E2" s="206"/>
      <c r="F2" s="206"/>
      <c r="G2" s="206"/>
      <c r="H2" s="206"/>
      <c r="I2" s="206"/>
      <c r="J2" s="206"/>
      <c r="K2" s="206"/>
      <c r="L2" s="206"/>
      <c r="M2" s="206"/>
    </row>
    <row r="4" spans="1:6" s="76" customFormat="1" ht="18" customHeight="1" hidden="1">
      <c r="A4" s="83"/>
      <c r="C4" s="292" t="s">
        <v>302</v>
      </c>
      <c r="D4" s="292"/>
      <c r="E4" s="292"/>
      <c r="F4" s="292"/>
    </row>
    <row r="5" spans="1:13" s="76" customFormat="1" ht="34.5" customHeight="1" hidden="1">
      <c r="A5" s="83"/>
      <c r="B5" s="273" t="s">
        <v>303</v>
      </c>
      <c r="C5" s="273"/>
      <c r="D5" s="273"/>
      <c r="E5" s="273"/>
      <c r="F5" s="273"/>
      <c r="G5" s="207"/>
      <c r="H5" s="207"/>
      <c r="I5" s="207"/>
      <c r="J5" s="207"/>
      <c r="K5" s="207"/>
      <c r="L5" s="207"/>
      <c r="M5" s="207"/>
    </row>
    <row r="6" spans="1:6" s="77" customFormat="1" ht="48" customHeight="1">
      <c r="A6" s="267" t="s">
        <v>334</v>
      </c>
      <c r="B6" s="267"/>
      <c r="C6" s="267"/>
      <c r="D6" s="267"/>
      <c r="E6" s="267"/>
      <c r="F6" s="267"/>
    </row>
    <row r="7" spans="1:4" s="77" customFormat="1" ht="12.75">
      <c r="A7" s="123"/>
      <c r="D7" s="124" t="s">
        <v>134</v>
      </c>
    </row>
    <row r="8" spans="1:6" s="76" customFormat="1" ht="32.25" customHeight="1">
      <c r="A8" s="125" t="s">
        <v>135</v>
      </c>
      <c r="B8" s="268" t="s">
        <v>136</v>
      </c>
      <c r="C8" s="268"/>
      <c r="D8" s="125" t="s">
        <v>231</v>
      </c>
      <c r="E8" s="125" t="s">
        <v>275</v>
      </c>
      <c r="F8" s="125" t="s">
        <v>276</v>
      </c>
    </row>
    <row r="9" spans="1:6" ht="31.5" customHeight="1">
      <c r="A9" s="126" t="s">
        <v>174</v>
      </c>
      <c r="B9" s="265" t="s">
        <v>137</v>
      </c>
      <c r="C9" s="265"/>
      <c r="D9" s="236">
        <f>D10+D14</f>
        <v>22752.680000000168</v>
      </c>
      <c r="E9" s="127">
        <f>E10+E14</f>
        <v>335.647</v>
      </c>
      <c r="F9" s="127" t="e">
        <f>F10+F14</f>
        <v>#REF!</v>
      </c>
    </row>
    <row r="10" spans="1:7" s="77" customFormat="1" ht="22.5" customHeight="1">
      <c r="A10" s="126" t="s">
        <v>175</v>
      </c>
      <c r="B10" s="265" t="s">
        <v>138</v>
      </c>
      <c r="C10" s="265"/>
      <c r="D10" s="236">
        <f aca="true" t="shared" si="0" ref="D10:F12">D11</f>
        <v>-3024810.54</v>
      </c>
      <c r="E10" s="127">
        <f t="shared" si="0"/>
        <v>109.834</v>
      </c>
      <c r="F10" s="127" t="e">
        <f t="shared" si="0"/>
        <v>#REF!</v>
      </c>
      <c r="G10" s="138"/>
    </row>
    <row r="11" spans="1:7" s="77" customFormat="1" ht="19.5" customHeight="1">
      <c r="A11" s="126" t="s">
        <v>176</v>
      </c>
      <c r="B11" s="265" t="s">
        <v>139</v>
      </c>
      <c r="C11" s="265"/>
      <c r="D11" s="236">
        <f t="shared" si="0"/>
        <v>-3024810.54</v>
      </c>
      <c r="E11" s="127">
        <f t="shared" si="0"/>
        <v>109.834</v>
      </c>
      <c r="F11" s="127" t="e">
        <f t="shared" si="0"/>
        <v>#REF!</v>
      </c>
      <c r="G11" s="138"/>
    </row>
    <row r="12" spans="1:7" s="77" customFormat="1" ht="28.5" customHeight="1">
      <c r="A12" s="126" t="s">
        <v>177</v>
      </c>
      <c r="B12" s="265" t="s">
        <v>140</v>
      </c>
      <c r="C12" s="265"/>
      <c r="D12" s="236">
        <f t="shared" si="0"/>
        <v>-3024810.54</v>
      </c>
      <c r="E12" s="127">
        <f t="shared" si="0"/>
        <v>109.834</v>
      </c>
      <c r="F12" s="127" t="e">
        <f t="shared" si="0"/>
        <v>#REF!</v>
      </c>
      <c r="G12" s="138"/>
    </row>
    <row r="13" spans="1:7" s="77" customFormat="1" ht="29.25" customHeight="1">
      <c r="A13" s="126" t="s">
        <v>178</v>
      </c>
      <c r="B13" s="265" t="s">
        <v>85</v>
      </c>
      <c r="C13" s="265"/>
      <c r="D13" s="236">
        <f>-'Приложение 2'!G52</f>
        <v>-3024810.54</v>
      </c>
      <c r="E13" s="127">
        <v>109.834</v>
      </c>
      <c r="F13" s="127" t="e">
        <f>-#REF!</f>
        <v>#REF!</v>
      </c>
      <c r="G13" s="138"/>
    </row>
    <row r="14" spans="1:7" s="77" customFormat="1" ht="23.25" customHeight="1">
      <c r="A14" s="126" t="s">
        <v>179</v>
      </c>
      <c r="B14" s="265" t="s">
        <v>141</v>
      </c>
      <c r="C14" s="265"/>
      <c r="D14" s="236">
        <f aca="true" t="shared" si="1" ref="D14:F16">D15</f>
        <v>3047563.22</v>
      </c>
      <c r="E14" s="127">
        <f t="shared" si="1"/>
        <v>225.813</v>
      </c>
      <c r="F14" s="127" t="e">
        <f t="shared" si="1"/>
        <v>#REF!</v>
      </c>
      <c r="G14" s="138"/>
    </row>
    <row r="15" spans="1:7" s="77" customFormat="1" ht="19.5" customHeight="1">
      <c r="A15" s="126" t="s">
        <v>180</v>
      </c>
      <c r="B15" s="265" t="s">
        <v>142</v>
      </c>
      <c r="C15" s="265"/>
      <c r="D15" s="236">
        <f t="shared" si="1"/>
        <v>3047563.22</v>
      </c>
      <c r="E15" s="127">
        <f t="shared" si="1"/>
        <v>225.813</v>
      </c>
      <c r="F15" s="127" t="e">
        <f t="shared" si="1"/>
        <v>#REF!</v>
      </c>
      <c r="G15" s="138"/>
    </row>
    <row r="16" spans="1:7" s="77" customFormat="1" ht="30.75" customHeight="1">
      <c r="A16" s="126" t="s">
        <v>181</v>
      </c>
      <c r="B16" s="265" t="s">
        <v>143</v>
      </c>
      <c r="C16" s="265"/>
      <c r="D16" s="236">
        <f t="shared" si="1"/>
        <v>3047563.22</v>
      </c>
      <c r="E16" s="127">
        <f t="shared" si="1"/>
        <v>225.813</v>
      </c>
      <c r="F16" s="127" t="e">
        <f t="shared" si="1"/>
        <v>#REF!</v>
      </c>
      <c r="G16" s="138"/>
    </row>
    <row r="17" spans="1:7" s="77" customFormat="1" ht="31.5" customHeight="1">
      <c r="A17" s="126" t="s">
        <v>182</v>
      </c>
      <c r="B17" s="265" t="s">
        <v>86</v>
      </c>
      <c r="C17" s="265"/>
      <c r="D17" s="236">
        <f>'Приложение 3'!O119</f>
        <v>3047563.22</v>
      </c>
      <c r="E17" s="127">
        <v>225.813</v>
      </c>
      <c r="F17" s="127" t="e">
        <f>#REF!</f>
        <v>#REF!</v>
      </c>
      <c r="G17" s="138"/>
    </row>
    <row r="18" spans="1:7" s="79" customFormat="1" ht="42" customHeight="1">
      <c r="A18" s="128"/>
      <c r="B18" s="266" t="s">
        <v>144</v>
      </c>
      <c r="C18" s="266"/>
      <c r="D18" s="237">
        <f>D9</f>
        <v>22752.680000000168</v>
      </c>
      <c r="E18" s="129">
        <f>E9</f>
        <v>335.647</v>
      </c>
      <c r="F18" s="129" t="e">
        <f>F9</f>
        <v>#REF!</v>
      </c>
      <c r="G18" s="138"/>
    </row>
    <row r="20" ht="12.75">
      <c r="D20" s="80"/>
    </row>
    <row r="21" ht="12.75">
      <c r="D21" s="80"/>
    </row>
    <row r="22" ht="12.75">
      <c r="D22" s="80"/>
    </row>
    <row r="24" spans="3:4" ht="12.75">
      <c r="C24" s="81"/>
      <c r="D24" s="81"/>
    </row>
    <row r="28" spans="3:4" ht="12.75">
      <c r="C28" s="82"/>
      <c r="D28" s="82"/>
    </row>
  </sheetData>
  <sheetProtection/>
  <mergeCells count="16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C1:F1"/>
    <mergeCell ref="B2:D2"/>
    <mergeCell ref="C4:F4"/>
    <mergeCell ref="B5:F5"/>
    <mergeCell ref="A6:F6"/>
    <mergeCell ref="B8:C8"/>
  </mergeCells>
  <printOptions/>
  <pageMargins left="0.5511811023622047" right="0.275590551181102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M28"/>
  <sheetViews>
    <sheetView zoomScalePageLayoutView="0" workbookViewId="0" topLeftCell="A1">
      <selection activeCell="J10" sqref="J10:K11"/>
    </sheetView>
  </sheetViews>
  <sheetFormatPr defaultColWidth="9.140625" defaultRowHeight="12.75"/>
  <cols>
    <col min="1" max="1" width="26.140625" style="78" customWidth="1"/>
    <col min="2" max="2" width="35.28125" style="78" customWidth="1"/>
    <col min="3" max="3" width="16.7109375" style="78" customWidth="1"/>
    <col min="4" max="4" width="13.421875" style="78" customWidth="1"/>
    <col min="5" max="5" width="13.421875" style="78" hidden="1" customWidth="1"/>
    <col min="6" max="6" width="11.57421875" style="78" hidden="1" customWidth="1"/>
    <col min="7" max="7" width="9.7109375" style="78" bestFit="1" customWidth="1"/>
    <col min="8" max="240" width="9.140625" style="78" customWidth="1"/>
    <col min="241" max="241" width="26.00390625" style="78" customWidth="1"/>
    <col min="242" max="242" width="17.140625" style="78" customWidth="1"/>
    <col min="243" max="243" width="47.421875" style="78" customWidth="1"/>
    <col min="244" max="244" width="15.57421875" style="78" customWidth="1"/>
    <col min="245" max="245" width="12.7109375" style="78" customWidth="1"/>
    <col min="246" max="16384" width="9.140625" style="78" customWidth="1"/>
  </cols>
  <sheetData>
    <row r="1" spans="3:6" ht="12.75">
      <c r="C1" s="292" t="s">
        <v>304</v>
      </c>
      <c r="D1" s="292"/>
      <c r="E1" s="292"/>
      <c r="F1" s="292"/>
    </row>
    <row r="2" spans="2:13" ht="48.75" customHeight="1">
      <c r="B2" s="272" t="s">
        <v>329</v>
      </c>
      <c r="C2" s="272"/>
      <c r="D2" s="272"/>
      <c r="E2" s="206"/>
      <c r="F2" s="206"/>
      <c r="G2" s="206"/>
      <c r="H2" s="206"/>
      <c r="I2" s="206"/>
      <c r="J2" s="206"/>
      <c r="K2" s="206"/>
      <c r="L2" s="206"/>
      <c r="M2" s="206"/>
    </row>
    <row r="4" spans="1:6" s="76" customFormat="1" ht="18" customHeight="1" hidden="1">
      <c r="A4" s="83"/>
      <c r="C4" s="292" t="s">
        <v>302</v>
      </c>
      <c r="D4" s="292"/>
      <c r="E4" s="292"/>
      <c r="F4" s="292"/>
    </row>
    <row r="5" spans="1:13" s="76" customFormat="1" ht="34.5" customHeight="1" hidden="1">
      <c r="A5" s="83"/>
      <c r="B5" s="273" t="s">
        <v>303</v>
      </c>
      <c r="C5" s="273"/>
      <c r="D5" s="273"/>
      <c r="E5" s="273"/>
      <c r="F5" s="273"/>
      <c r="G5" s="207"/>
      <c r="H5" s="207"/>
      <c r="I5" s="207"/>
      <c r="J5" s="207"/>
      <c r="K5" s="207"/>
      <c r="L5" s="207"/>
      <c r="M5" s="207"/>
    </row>
    <row r="6" spans="1:6" s="77" customFormat="1" ht="66.75" customHeight="1">
      <c r="A6" s="267" t="s">
        <v>335</v>
      </c>
      <c r="B6" s="267"/>
      <c r="C6" s="267"/>
      <c r="D6" s="267"/>
      <c r="E6" s="267"/>
      <c r="F6" s="267"/>
    </row>
    <row r="7" spans="1:4" s="77" customFormat="1" ht="12.75">
      <c r="A7" s="123"/>
      <c r="D7" s="124" t="s">
        <v>134</v>
      </c>
    </row>
    <row r="8" spans="1:6" s="76" customFormat="1" ht="32.25" customHeight="1">
      <c r="A8" s="125" t="s">
        <v>135</v>
      </c>
      <c r="B8" s="268" t="s">
        <v>136</v>
      </c>
      <c r="C8" s="268"/>
      <c r="D8" s="125" t="s">
        <v>231</v>
      </c>
      <c r="E8" s="125" t="s">
        <v>275</v>
      </c>
      <c r="F8" s="125" t="s">
        <v>276</v>
      </c>
    </row>
    <row r="9" spans="1:6" ht="31.5" customHeight="1">
      <c r="A9" s="126" t="s">
        <v>305</v>
      </c>
      <c r="B9" s="265" t="s">
        <v>137</v>
      </c>
      <c r="C9" s="265"/>
      <c r="D9" s="236">
        <f>D10+D14</f>
        <v>22752.680000000168</v>
      </c>
      <c r="E9" s="127">
        <f>E10+E14</f>
        <v>335.647</v>
      </c>
      <c r="F9" s="127" t="e">
        <f>F10+F14</f>
        <v>#REF!</v>
      </c>
    </row>
    <row r="10" spans="1:7" s="77" customFormat="1" ht="22.5" customHeight="1">
      <c r="A10" s="126" t="s">
        <v>306</v>
      </c>
      <c r="B10" s="265" t="s">
        <v>138</v>
      </c>
      <c r="C10" s="265"/>
      <c r="D10" s="236">
        <f aca="true" t="shared" si="0" ref="D10:F12">D11</f>
        <v>-3024810.54</v>
      </c>
      <c r="E10" s="127">
        <f t="shared" si="0"/>
        <v>109.834</v>
      </c>
      <c r="F10" s="127" t="e">
        <f t="shared" si="0"/>
        <v>#REF!</v>
      </c>
      <c r="G10" s="138"/>
    </row>
    <row r="11" spans="1:7" s="77" customFormat="1" ht="19.5" customHeight="1">
      <c r="A11" s="126" t="s">
        <v>307</v>
      </c>
      <c r="B11" s="265" t="s">
        <v>139</v>
      </c>
      <c r="C11" s="265"/>
      <c r="D11" s="236">
        <f t="shared" si="0"/>
        <v>-3024810.54</v>
      </c>
      <c r="E11" s="127">
        <f t="shared" si="0"/>
        <v>109.834</v>
      </c>
      <c r="F11" s="127" t="e">
        <f t="shared" si="0"/>
        <v>#REF!</v>
      </c>
      <c r="G11" s="138"/>
    </row>
    <row r="12" spans="1:7" s="77" customFormat="1" ht="28.5" customHeight="1">
      <c r="A12" s="126" t="s">
        <v>308</v>
      </c>
      <c r="B12" s="265" t="s">
        <v>140</v>
      </c>
      <c r="C12" s="265"/>
      <c r="D12" s="236">
        <f t="shared" si="0"/>
        <v>-3024810.54</v>
      </c>
      <c r="E12" s="127">
        <f t="shared" si="0"/>
        <v>109.834</v>
      </c>
      <c r="F12" s="127" t="e">
        <f t="shared" si="0"/>
        <v>#REF!</v>
      </c>
      <c r="G12" s="138"/>
    </row>
    <row r="13" spans="1:7" s="77" customFormat="1" ht="29.25" customHeight="1">
      <c r="A13" s="126" t="s">
        <v>309</v>
      </c>
      <c r="B13" s="265" t="s">
        <v>85</v>
      </c>
      <c r="C13" s="265"/>
      <c r="D13" s="236">
        <f>'Приложение 5'!D13</f>
        <v>-3024810.54</v>
      </c>
      <c r="E13" s="127">
        <v>109.834</v>
      </c>
      <c r="F13" s="127" t="e">
        <f>-#REF!</f>
        <v>#REF!</v>
      </c>
      <c r="G13" s="138"/>
    </row>
    <row r="14" spans="1:7" s="77" customFormat="1" ht="23.25" customHeight="1">
      <c r="A14" s="126" t="s">
        <v>310</v>
      </c>
      <c r="B14" s="265" t="s">
        <v>141</v>
      </c>
      <c r="C14" s="265"/>
      <c r="D14" s="236">
        <f aca="true" t="shared" si="1" ref="D14:F16">D15</f>
        <v>3047563.22</v>
      </c>
      <c r="E14" s="127">
        <f t="shared" si="1"/>
        <v>225.813</v>
      </c>
      <c r="F14" s="127" t="e">
        <f t="shared" si="1"/>
        <v>#REF!</v>
      </c>
      <c r="G14" s="138"/>
    </row>
    <row r="15" spans="1:7" s="77" customFormat="1" ht="19.5" customHeight="1">
      <c r="A15" s="126" t="s">
        <v>311</v>
      </c>
      <c r="B15" s="265" t="s">
        <v>142</v>
      </c>
      <c r="C15" s="265"/>
      <c r="D15" s="236">
        <f t="shared" si="1"/>
        <v>3047563.22</v>
      </c>
      <c r="E15" s="127">
        <f t="shared" si="1"/>
        <v>225.813</v>
      </c>
      <c r="F15" s="127" t="e">
        <f t="shared" si="1"/>
        <v>#REF!</v>
      </c>
      <c r="G15" s="138"/>
    </row>
    <row r="16" spans="1:7" s="77" customFormat="1" ht="30.75" customHeight="1">
      <c r="A16" s="126" t="s">
        <v>312</v>
      </c>
      <c r="B16" s="265" t="s">
        <v>143</v>
      </c>
      <c r="C16" s="265"/>
      <c r="D16" s="236">
        <f t="shared" si="1"/>
        <v>3047563.22</v>
      </c>
      <c r="E16" s="127">
        <f t="shared" si="1"/>
        <v>225.813</v>
      </c>
      <c r="F16" s="127" t="e">
        <f t="shared" si="1"/>
        <v>#REF!</v>
      </c>
      <c r="G16" s="138"/>
    </row>
    <row r="17" spans="1:7" s="77" customFormat="1" ht="31.5" customHeight="1">
      <c r="A17" s="126" t="s">
        <v>313</v>
      </c>
      <c r="B17" s="265" t="s">
        <v>86</v>
      </c>
      <c r="C17" s="265"/>
      <c r="D17" s="236">
        <f>'Приложение 5'!D17</f>
        <v>3047563.22</v>
      </c>
      <c r="E17" s="127">
        <v>225.813</v>
      </c>
      <c r="F17" s="127" t="e">
        <f>#REF!</f>
        <v>#REF!</v>
      </c>
      <c r="G17" s="138"/>
    </row>
    <row r="18" spans="1:7" s="79" customFormat="1" ht="42" customHeight="1">
      <c r="A18" s="128"/>
      <c r="B18" s="266" t="s">
        <v>144</v>
      </c>
      <c r="C18" s="266"/>
      <c r="D18" s="237">
        <f>D9</f>
        <v>22752.680000000168</v>
      </c>
      <c r="E18" s="129">
        <f>E9</f>
        <v>335.647</v>
      </c>
      <c r="F18" s="129" t="e">
        <f>F9</f>
        <v>#REF!</v>
      </c>
      <c r="G18" s="138"/>
    </row>
    <row r="20" ht="12.75">
      <c r="D20" s="80"/>
    </row>
    <row r="21" ht="12.75">
      <c r="D21" s="80"/>
    </row>
    <row r="22" ht="12.75">
      <c r="D22" s="80"/>
    </row>
    <row r="24" spans="3:4" ht="12.75">
      <c r="C24" s="81"/>
      <c r="D24" s="81"/>
    </row>
    <row r="28" spans="3:4" ht="12.75">
      <c r="C28" s="82"/>
      <c r="D28" s="82"/>
    </row>
  </sheetData>
  <sheetProtection/>
  <mergeCells count="16">
    <mergeCell ref="B15:C15"/>
    <mergeCell ref="B16:C16"/>
    <mergeCell ref="B17:C17"/>
    <mergeCell ref="B18:C18"/>
    <mergeCell ref="B9:C9"/>
    <mergeCell ref="B10:C10"/>
    <mergeCell ref="B11:C11"/>
    <mergeCell ref="B12:C12"/>
    <mergeCell ref="B13:C13"/>
    <mergeCell ref="B14:C14"/>
    <mergeCell ref="C1:F1"/>
    <mergeCell ref="B2:D2"/>
    <mergeCell ref="C4:F4"/>
    <mergeCell ref="B5:F5"/>
    <mergeCell ref="A6:F6"/>
    <mergeCell ref="B8:C8"/>
  </mergeCells>
  <printOptions/>
  <pageMargins left="0.5511811023622047" right="0.2755905511811024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2019-03-26T12:05:48Z</cp:lastPrinted>
  <dcterms:created xsi:type="dcterms:W3CDTF">1996-10-08T23:32:33Z</dcterms:created>
  <dcterms:modified xsi:type="dcterms:W3CDTF">2019-03-26T13:39:21Z</dcterms:modified>
  <cp:category/>
  <cp:version/>
  <cp:contentType/>
  <cp:contentStatus/>
</cp:coreProperties>
</file>