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235" activeTab="1"/>
  </bookViews>
  <sheets>
    <sheet name="1.дох.18-20гг." sheetId="1" r:id="rId1"/>
    <sheet name="6.Вед.18-20" sheetId="2" r:id="rId2"/>
    <sheet name="7.МП.18-20" sheetId="3" r:id="rId3"/>
    <sheet name="9.Ист.18-20" sheetId="4" r:id="rId4"/>
    <sheet name="Лист1" sheetId="5" r:id="rId5"/>
    <sheet name="Лист2" sheetId="6" r:id="rId6"/>
    <sheet name="Лист3" sheetId="7" r:id="rId7"/>
  </sheets>
  <definedNames>
    <definedName name="_xlnm.Print_Titles" localSheetId="0">'1.дох.18-20гг.'!$10:$11</definedName>
    <definedName name="_xlnm.Print_Titles" localSheetId="1">'6.Вед.18-20'!$10:$10</definedName>
    <definedName name="_xlnm.Print_Titles" localSheetId="2">'7.МП.18-20'!$11:$11</definedName>
  </definedNames>
  <calcPr fullCalcOnLoad="1"/>
</workbook>
</file>

<file path=xl/sharedStrings.xml><?xml version="1.0" encoding="utf-8"?>
<sst xmlns="http://schemas.openxmlformats.org/spreadsheetml/2006/main" count="1036" uniqueCount="294">
  <si>
    <t xml:space="preserve"> Приложение 3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</si>
  <si>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</si>
  <si>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</si>
  <si>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</si>
  <si>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</si>
  <si>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</si>
  <si>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</si>
  <si>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2 02 30024 10 0000 151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</si>
  <si>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</si>
  <si>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</si>
  <si>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</t>
  </si>
  <si>
    <t xml:space="preserve"> Приложение 1</t>
  </si>
  <si>
    <t>к Решению Мужиновского сельского Совета народных депутатов № 6-4 от 30.10.2015г. "О внесению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</si>
  <si>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>(тыс.руб.)</t>
  </si>
  <si>
    <t xml:space="preserve"> </t>
  </si>
  <si>
    <t xml:space="preserve">КБК </t>
  </si>
  <si>
    <t>Наименование</t>
  </si>
  <si>
    <t>Изменения 2015 год</t>
  </si>
  <si>
    <t xml:space="preserve">Уточненный план </t>
  </si>
  <si>
    <t>Сумма на 2018 год</t>
  </si>
  <si>
    <t>Сумма на 2019 год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</si>
  <si>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</si>
  <si>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</si>
  <si>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</si>
  <si>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</si>
  <si>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</si>
  <si>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</si>
  <si>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</si>
  <si>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</si>
  <si>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</si>
  <si>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</si>
  <si>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</si>
  <si>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</si>
  <si>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</si>
  <si>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</si>
  <si>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</si>
  <si>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</si>
  <si>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</si>
  <si>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</si>
  <si>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</si>
  <si>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</si>
  <si>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</si>
  <si>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</si>
  <si>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</si>
  <si>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</si>
  <si>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</si>
  <si>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</si>
  <si>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</si>
  <si>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</si>
  <si>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</si>
  <si>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</si>
  <si>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</si>
  <si>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</si>
  <si>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</si>
  <si>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</si>
  <si>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</si>
  <si>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</si>
  <si>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</si>
  <si>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</si>
  <si>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Прочие доходы от компенсации затрат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</si>
  <si>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</si>
  <si>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</si>
  <si>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</si>
  <si>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</si>
  <si>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</si>
  <si>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</si>
  <si>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</si>
  <si>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</si>
  <si>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</si>
  <si>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</si>
  <si>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</si>
  <si>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</si>
  <si>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</si>
  <si>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</si>
  <si>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</si>
  <si>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</si>
  <si>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</si>
  <si>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</si>
  <si>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</si>
  <si>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</si>
  <si>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</si>
  <si>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</si>
  <si>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</si>
  <si>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</si>
  <si>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 проекту Решения  Мужиновского сельского Совета народных депутатов  "О бюджете Мужиновского сельского поселения Клетнянского района Брянской области на 2018 год и на плановый период 2019 и 2020 годов"</t>
  </si>
  <si>
    <t>Прогнозируемые доходы бюджета Мужиновского сельского поселения Клетнянского района Брянской области на 2018 год</t>
  </si>
  <si>
    <t>Сумма на 2020 год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</si>
  <si>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</si>
  <si>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</si>
  <si>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Гл</t>
  </si>
  <si>
    <t>Рз</t>
  </si>
  <si>
    <t>Пр</t>
  </si>
  <si>
    <t xml:space="preserve">НР </t>
  </si>
  <si>
    <t>ЦСР</t>
  </si>
  <si>
    <t>ВР</t>
  </si>
  <si>
    <t>Утверждено на 2018 год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</si>
  <si>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</si>
  <si>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</si>
  <si>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</si>
  <si>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</si>
  <si>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</si>
  <si>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</si>
  <si>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</si>
  <si>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</si>
  <si>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</si>
  <si>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</si>
  <si>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</si>
  <si>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</si>
  <si>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</si>
  <si>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</si>
  <si>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</si>
  <si>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</si>
  <si>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</si>
  <si>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</si>
  <si>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</si>
  <si>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</si>
  <si>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</si>
  <si>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</si>
  <si>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</si>
  <si>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</si>
  <si>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</si>
  <si>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</si>
  <si>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</si>
  <si>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</si>
  <si>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</si>
  <si>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Межбюджетные трансферты</t>
  </si>
  <si>
    <t>500</t>
  </si>
  <si>
    <t>540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</si>
  <si>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</si>
  <si>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</si>
  <si>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</si>
  <si>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</si>
  <si>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</si>
  <si>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</si>
  <si>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</si>
  <si>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10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</si>
  <si>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</si>
  <si>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</si>
  <si>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</si>
  <si>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</si>
  <si>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</si>
  <si>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</si>
  <si>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</si>
  <si>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</si>
  <si>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</si>
  <si>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</si>
  <si>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</si>
  <si>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</si>
  <si>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</si>
  <si>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</si>
  <si>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Организация и содержание мест захоронения (кладбищ)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</si>
  <si>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</si>
  <si>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</si>
  <si>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</si>
  <si>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</si>
  <si>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</si>
  <si>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</si>
  <si>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</si>
  <si>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</si>
  <si>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</si>
  <si>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Условно утвержденные расходы</t>
  </si>
  <si>
    <t>99</t>
  </si>
  <si>
    <t>00 0 00 1014</t>
  </si>
  <si>
    <t>999</t>
  </si>
  <si>
    <t>ВСЕГО РАСХОДОВ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</si>
  <si>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</si>
  <si>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</si>
  <si>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</si>
  <si>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</si>
  <si>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</si>
  <si>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</si>
  <si>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</si>
  <si>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</si>
  <si>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</si>
  <si>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</si>
  <si>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</si>
  <si>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</si>
  <si>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</si>
  <si>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</si>
  <si>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</si>
  <si>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</si>
  <si>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</si>
  <si>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</si>
  <si>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</si>
  <si>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</si>
  <si>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</si>
  <si>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</si>
  <si>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</si>
  <si>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</si>
  <si>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</si>
  <si>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>Реализация полномочий муниципального образования «Мужиновское сельское поселение»  на 2018-2020 годы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</si>
  <si>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</si>
  <si>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</si>
  <si>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</si>
  <si>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</si>
  <si>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</si>
  <si>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</si>
  <si>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</si>
  <si>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</si>
  <si>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</si>
  <si>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</si>
  <si>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</si>
  <si>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</si>
  <si>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</si>
  <si>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</si>
  <si>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</si>
  <si>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</si>
  <si>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</si>
  <si>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</si>
  <si>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</si>
  <si>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</si>
  <si>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</si>
  <si>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</si>
  <si>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</si>
  <si>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</si>
  <si>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</si>
  <si>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</si>
  <si>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</si>
  <si>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</si>
  <si>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65 0 17 81450</t>
  </si>
  <si>
    <t>65 0 18 84290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</si>
  <si>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</si>
  <si>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</si>
  <si>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8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</si>
  <si>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</si>
  <si>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</si>
  <si>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</si>
  <si>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</si>
  <si>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</si>
  <si>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</si>
  <si>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</si>
  <si>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</si>
  <si>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</si>
  <si>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</si>
  <si>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865 01 05 00 00 00 0000 000</t>
  </si>
  <si>
    <t>865 01 05 00 00 00 0000 500</t>
  </si>
  <si>
    <t>8625 01 05 02 00 00 0000 500</t>
  </si>
  <si>
    <t>865 01 05 02 01 00 0000 510</t>
  </si>
  <si>
    <t>865 01 05 02 10 10 0000 510</t>
  </si>
  <si>
    <t>865 01 05 00 00 00 0000 600</t>
  </si>
  <si>
    <t>865 01 05 02 00 00 0000 600</t>
  </si>
  <si>
    <t>865 01 05 02 01 00 0000 610</t>
  </si>
  <si>
    <t>865 01 05 02 01 10 0000 610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</si>
  <si>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</si>
  <si>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</si>
  <si>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</si>
  <si>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</si>
  <si>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</si>
  <si>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2018 год</t>
  </si>
  <si>
    <t xml:space="preserve"> 2019 год</t>
  </si>
  <si>
    <t xml:space="preserve"> 2020 год</t>
  </si>
  <si>
    <t>Членские взносы некоммерческим организациям</t>
  </si>
  <si>
    <t>65 0 11 81410</t>
  </si>
  <si>
    <t>81410</t>
  </si>
  <si>
    <t>Уточненный план</t>
  </si>
  <si>
    <t>Информационное обеспечение деятельности органов местного самоуправления</t>
  </si>
  <si>
    <t>65 0 11 80070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</si>
  <si>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</si>
  <si>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</si>
  <si>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в сфере пожарной безопасности</t>
  </si>
  <si>
    <t>Расходы на выплаты персоналу казенных учреждений</t>
  </si>
  <si>
    <t>65 0 13 81140</t>
  </si>
  <si>
    <t>65 0 15 81710</t>
  </si>
  <si>
    <t>изменено</t>
  </si>
  <si>
    <t>уточненный план</t>
  </si>
  <si>
    <t>800470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</si>
  <si>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</si>
  <si>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81710</t>
  </si>
  <si>
    <t>81140</t>
  </si>
  <si>
    <t>Приложение 2</t>
  </si>
  <si>
    <t>Приложение 3</t>
  </si>
  <si>
    <t>Приложение 4</t>
  </si>
  <si>
    <t xml:space="preserve">к Решению  Мужиновского сельского Совета народных депутатов "О внесении изменений в Решение  Мужиновского сельского Совета народных депутатов "О бюджете муниципального образования "Мужиновское сельское поселение" на 2018 год и на плановый период 2019 и 2020 годов"  </t>
  </si>
  <si>
    <t xml:space="preserve">к Решению  Мужиновского сельского Совета народных депутатов  "О бюджете муниципального образования "Мужиновское сельское поселение" на 2018 год и на плановый период 2019 и 2020 годов"  </t>
  </si>
  <si>
    <r>
      <t xml:space="preserve">Изменения прогнозируемых доходов бюджета  </t>
    </r>
    <r>
      <rPr>
        <b/>
        <sz val="10"/>
        <color indexed="12"/>
        <rFont val="Arial"/>
        <family val="2"/>
      </rPr>
      <t xml:space="preserve">муниципального образования "Мужиновское сельское поселение"  </t>
    </r>
    <r>
      <rPr>
        <b/>
        <sz val="10"/>
        <rFont val="Arial"/>
        <family val="2"/>
      </rPr>
      <t xml:space="preserve">на 2018 год и на плановый период 2019 и  2020 годов </t>
    </r>
  </si>
  <si>
    <t xml:space="preserve">к Решению Мужиновского сельского Совета народных депутатов "О внесении изменений в Решение  Мужиновского сельского Совета народных депутатов "О бюджете муниципального образования "Мужиновское сельское поселение" на 2018 год и на плановый период 2019 и 2020 годов"  </t>
  </si>
  <si>
    <r>
      <rPr>
        <b/>
        <sz val="10"/>
        <color indexed="12"/>
        <rFont val="Arial"/>
        <family val="2"/>
      </rPr>
      <t xml:space="preserve">Изменение распределения бюджетных ассигнований по ведомственной структуре расходов бюджета муниципального образования "Мужиновское сельское поселение" </t>
    </r>
    <r>
      <rPr>
        <b/>
        <sz val="10"/>
        <rFont val="Arial"/>
        <family val="2"/>
      </rPr>
      <t>на 2018 год и на плановый период 2019 и 2020 годов</t>
    </r>
  </si>
  <si>
    <t xml:space="preserve">к Решению  Мужиновского сельского Совета народных депутатов "О бюджете муниципального образования "Мужиновское сельское поселение" на 2018 год и на плановый период 2019 и 2020 годов"  </t>
  </si>
  <si>
    <t>Изменение распределения расходов бюджета муниципального образования "Мужиновское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</si>
  <si>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 xml:space="preserve">Источники внутреннего финансирования дефицита бюджета бюджета  муниципального образования "Мужиновское сельское поселение"  на 2018 год и на плановый период 2019 и  2020 годов </t>
  </si>
  <si>
    <t>Уточненный план на 2018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</si>
  <si>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</si>
  <si>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65 0 11 84400</t>
  </si>
  <si>
    <t>84400</t>
  </si>
  <si>
    <t>Налог на доходы физических 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Российской Федерации</t>
  </si>
  <si>
    <t>1 01 02020 01 0000 110</t>
  </si>
  <si>
    <t>Приложение 1.3</t>
  </si>
  <si>
    <t>Приложение 6.3</t>
  </si>
  <si>
    <t>Приложение 7.3</t>
  </si>
  <si>
    <t>Утверждено</t>
  </si>
  <si>
    <t>2018 изменения</t>
  </si>
  <si>
    <t>Уточненный план на 01.01.19.</t>
  </si>
  <si>
    <t>Приложение 9</t>
  </si>
  <si>
    <t>Приложение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</si>
</sst>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0.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3" fillId="0" borderId="0" xfId="62" applyFont="1" applyFill="1" applyBorder="1" applyAlignment="1">
      <alignment vertical="top"/>
      <protection/>
    </xf>
    <xf numFmtId="0" fontId="2" fillId="0" borderId="0" xfId="63" applyFont="1" applyFill="1" applyAlignment="1">
      <alignment vertical="top" wrapText="1"/>
      <protection/>
    </xf>
    <xf numFmtId="0" fontId="2" fillId="0" borderId="0" xfId="62" applyFont="1" applyFill="1" applyBorder="1" applyAlignment="1">
      <alignment vertical="top"/>
      <protection/>
    </xf>
    <xf numFmtId="0" fontId="2" fillId="0" borderId="0" xfId="63" applyFont="1" applyFill="1" applyAlignment="1">
      <alignment vertical="top"/>
      <protection/>
    </xf>
    <xf numFmtId="0" fontId="2" fillId="0" borderId="10" xfId="62" applyFont="1" applyBorder="1" applyAlignment="1">
      <alignment horizontal="center" vertical="top" wrapText="1"/>
      <protection/>
    </xf>
    <xf numFmtId="0" fontId="2" fillId="0" borderId="10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horizontal="center" vertical="top"/>
      <protection/>
    </xf>
    <xf numFmtId="0" fontId="2" fillId="0" borderId="0" xfId="62" applyFont="1" applyFill="1" applyBorder="1" applyAlignment="1">
      <alignment horizontal="center" vertical="top"/>
      <protection/>
    </xf>
    <xf numFmtId="0" fontId="2" fillId="0" borderId="0" xfId="62" applyFont="1" applyFill="1" applyAlignment="1">
      <alignment vertical="top"/>
      <protection/>
    </xf>
    <xf numFmtId="49" fontId="2" fillId="0" borderId="0" xfId="62" applyNumberFormat="1" applyFont="1" applyFill="1" applyBorder="1" applyAlignment="1">
      <alignment horizontal="center" vertical="top" wrapText="1"/>
      <protection/>
    </xf>
    <xf numFmtId="49" fontId="3" fillId="0" borderId="0" xfId="62" applyNumberFormat="1" applyFont="1" applyFill="1" applyBorder="1" applyAlignment="1">
      <alignment vertical="top" wrapText="1"/>
      <protection/>
    </xf>
    <xf numFmtId="0" fontId="4" fillId="0" borderId="0" xfId="62" applyFont="1" applyFill="1" applyAlignment="1">
      <alignment vertical="top"/>
      <protection/>
    </xf>
    <xf numFmtId="0" fontId="2" fillId="0" borderId="0" xfId="62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horizontal="center" vertical="top" wrapText="1"/>
      <protection/>
    </xf>
    <xf numFmtId="0" fontId="2" fillId="0" borderId="11" xfId="62" applyFont="1" applyFill="1" applyBorder="1" applyAlignment="1">
      <alignment horizontal="center" vertical="top" wrapText="1"/>
      <protection/>
    </xf>
    <xf numFmtId="0" fontId="2" fillId="0" borderId="10" xfId="62" applyFont="1" applyFill="1" applyBorder="1" applyAlignment="1">
      <alignment horizontal="center" vertical="top" wrapText="1"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2" fillId="0" borderId="10" xfId="62" applyFont="1" applyFill="1" applyBorder="1" applyAlignment="1">
      <alignment horizontal="center" vertical="top"/>
      <protection/>
    </xf>
    <xf numFmtId="0" fontId="4" fillId="0" borderId="10" xfId="62" applyFont="1" applyFill="1" applyBorder="1" applyAlignment="1">
      <alignment horizontal="center" vertical="top"/>
      <protection/>
    </xf>
    <xf numFmtId="0" fontId="4" fillId="0" borderId="10" xfId="62" applyFont="1" applyFill="1" applyBorder="1" applyAlignment="1">
      <alignment vertical="top"/>
      <protection/>
    </xf>
    <xf numFmtId="168" fontId="4" fillId="0" borderId="10" xfId="62" applyNumberFormat="1" applyFont="1" applyFill="1" applyBorder="1" applyAlignment="1">
      <alignment vertical="top"/>
      <protection/>
    </xf>
    <xf numFmtId="0" fontId="4" fillId="0" borderId="10" xfId="62" applyFont="1" applyFill="1" applyBorder="1" applyAlignment="1">
      <alignment vertical="top" wrapText="1"/>
      <protection/>
    </xf>
    <xf numFmtId="0" fontId="2" fillId="0" borderId="10" xfId="62" applyFont="1" applyFill="1" applyBorder="1" applyAlignment="1">
      <alignment vertical="top"/>
      <protection/>
    </xf>
    <xf numFmtId="168" fontId="2" fillId="0" borderId="10" xfId="62" applyNumberFormat="1" applyFont="1" applyFill="1" applyBorder="1" applyAlignment="1">
      <alignment vertical="top"/>
      <protection/>
    </xf>
    <xf numFmtId="0" fontId="2" fillId="0" borderId="10" xfId="62" applyNumberFormat="1" applyFont="1" applyFill="1" applyBorder="1" applyAlignment="1">
      <alignment vertical="top" wrapText="1"/>
      <protection/>
    </xf>
    <xf numFmtId="169" fontId="2" fillId="0" borderId="10" xfId="62" applyNumberFormat="1" applyBorder="1" applyAlignment="1">
      <alignment vertical="top"/>
      <protection/>
    </xf>
    <xf numFmtId="168" fontId="2" fillId="0" borderId="10" xfId="62" applyNumberFormat="1" applyBorder="1" applyAlignment="1">
      <alignment vertical="top"/>
      <protection/>
    </xf>
    <xf numFmtId="0" fontId="4" fillId="0" borderId="10" xfId="62" applyFont="1" applyBorder="1" applyAlignment="1">
      <alignment horizontal="center" vertical="top"/>
      <protection/>
    </xf>
    <xf numFmtId="0" fontId="4" fillId="0" borderId="12" xfId="62" applyFont="1" applyBorder="1" applyAlignment="1">
      <alignment vertical="top" wrapText="1"/>
      <protection/>
    </xf>
    <xf numFmtId="169" fontId="4" fillId="0" borderId="10" xfId="62" applyNumberFormat="1" applyFont="1" applyBorder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2" xfId="62" applyFont="1" applyBorder="1" applyAlignment="1">
      <alignment vertical="top" wrapText="1"/>
      <protection/>
    </xf>
    <xf numFmtId="169" fontId="2" fillId="0" borderId="10" xfId="62" applyNumberFormat="1" applyFont="1" applyBorder="1" applyAlignment="1">
      <alignment vertical="top"/>
      <protection/>
    </xf>
    <xf numFmtId="0" fontId="2" fillId="0" borderId="0" xfId="62" applyFont="1" applyAlignment="1">
      <alignment vertical="top"/>
      <protection/>
    </xf>
    <xf numFmtId="169" fontId="7" fillId="0" borderId="10" xfId="62" applyNumberFormat="1" applyFont="1" applyFill="1" applyBorder="1" applyAlignment="1">
      <alignment vertical="top"/>
      <protection/>
    </xf>
    <xf numFmtId="168" fontId="4" fillId="0" borderId="10" xfId="62" applyNumberFormat="1" applyFont="1" applyFill="1" applyBorder="1" applyAlignment="1">
      <alignment vertical="top" wrapText="1"/>
      <protection/>
    </xf>
    <xf numFmtId="0" fontId="2" fillId="0" borderId="10" xfId="62" applyNumberFormat="1" applyFont="1" applyBorder="1" applyAlignment="1">
      <alignment vertical="top" wrapText="1"/>
      <protection/>
    </xf>
    <xf numFmtId="168" fontId="2" fillId="0" borderId="10" xfId="62" applyNumberFormat="1" applyFont="1" applyFill="1" applyBorder="1" applyAlignment="1">
      <alignment vertical="top" wrapText="1"/>
      <protection/>
    </xf>
    <xf numFmtId="168" fontId="2" fillId="0" borderId="12" xfId="62" applyNumberFormat="1" applyFont="1" applyFill="1" applyBorder="1" applyAlignment="1">
      <alignment vertical="top"/>
      <protection/>
    </xf>
    <xf numFmtId="0" fontId="4" fillId="0" borderId="10" xfId="62" applyFont="1" applyFill="1" applyBorder="1" applyAlignment="1">
      <alignment horizontal="center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169" fontId="4" fillId="0" borderId="0" xfId="62" applyNumberFormat="1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vertical="top"/>
      <protection/>
    </xf>
    <xf numFmtId="169" fontId="2" fillId="0" borderId="10" xfId="62" applyNumberFormat="1" applyFont="1" applyFill="1" applyBorder="1" applyAlignment="1">
      <alignment vertical="top" wrapText="1"/>
      <protection/>
    </xf>
    <xf numFmtId="169" fontId="2" fillId="0" borderId="0" xfId="62" applyNumberFormat="1" applyFont="1" applyFill="1" applyBorder="1" applyAlignment="1">
      <alignment vertical="top" wrapText="1"/>
      <protection/>
    </xf>
    <xf numFmtId="0" fontId="2" fillId="0" borderId="0" xfId="62" applyFont="1" applyAlignment="1">
      <alignment wrapText="1"/>
      <protection/>
    </xf>
    <xf numFmtId="169" fontId="2" fillId="0" borderId="0" xfId="62" applyNumberFormat="1" applyFont="1" applyFill="1" applyBorder="1" applyAlignment="1">
      <alignment vertical="top"/>
      <protection/>
    </xf>
    <xf numFmtId="169" fontId="2" fillId="0" borderId="12" xfId="62" applyNumberFormat="1" applyFont="1" applyBorder="1" applyAlignment="1">
      <alignment vertical="top"/>
      <protection/>
    </xf>
    <xf numFmtId="2" fontId="2" fillId="0" borderId="10" xfId="62" applyNumberFormat="1" applyFont="1" applyFill="1" applyBorder="1" applyAlignment="1">
      <alignment vertical="top" wrapText="1"/>
      <protection/>
    </xf>
    <xf numFmtId="2" fontId="4" fillId="0" borderId="10" xfId="62" applyNumberFormat="1" applyFont="1" applyFill="1" applyBorder="1" applyAlignment="1">
      <alignment vertical="top"/>
      <protection/>
    </xf>
    <xf numFmtId="2" fontId="2" fillId="0" borderId="10" xfId="62" applyNumberFormat="1" applyFont="1" applyFill="1" applyBorder="1" applyAlignment="1">
      <alignment vertical="top"/>
      <protection/>
    </xf>
    <xf numFmtId="2" fontId="4" fillId="0" borderId="10" xfId="62" applyNumberFormat="1" applyFont="1" applyBorder="1" applyAlignment="1">
      <alignment vertical="top"/>
      <protection/>
    </xf>
    <xf numFmtId="2" fontId="2" fillId="0" borderId="10" xfId="62" applyNumberFormat="1" applyFont="1" applyBorder="1" applyAlignment="1">
      <alignment vertical="top"/>
      <protection/>
    </xf>
    <xf numFmtId="2" fontId="4" fillId="0" borderId="10" xfId="62" applyNumberFormat="1" applyFont="1" applyFill="1" applyBorder="1" applyAlignment="1">
      <alignment vertical="top" wrapText="1"/>
      <protection/>
    </xf>
    <xf numFmtId="49" fontId="3" fillId="0" borderId="0" xfId="63" applyNumberFormat="1" applyFont="1" applyFill="1" applyAlignment="1">
      <alignment horizontal="left" vertical="top" wrapText="1"/>
      <protection/>
    </xf>
    <xf numFmtId="0" fontId="2" fillId="0" borderId="13" xfId="63" applyFont="1" applyFill="1" applyBorder="1" applyAlignment="1">
      <alignment vertical="top"/>
      <protection/>
    </xf>
    <xf numFmtId="0" fontId="2" fillId="0" borderId="0" xfId="63" applyFont="1" applyFill="1" applyBorder="1" applyAlignment="1">
      <alignment vertical="top"/>
      <protection/>
    </xf>
    <xf numFmtId="0" fontId="2" fillId="0" borderId="13" xfId="63" applyFont="1" applyFill="1" applyBorder="1" applyAlignment="1">
      <alignment horizontal="center" vertical="top"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vertical="top"/>
      <protection/>
    </xf>
    <xf numFmtId="0" fontId="5" fillId="0" borderId="10" xfId="63" applyFont="1" applyFill="1" applyBorder="1" applyAlignment="1">
      <alignment horizontal="center" vertical="top" wrapText="1"/>
      <protection/>
    </xf>
    <xf numFmtId="0" fontId="8" fillId="0" borderId="10" xfId="63" applyFont="1" applyFill="1" applyBorder="1" applyAlignment="1">
      <alignment horizontal="left" vertical="top" wrapText="1"/>
      <protection/>
    </xf>
    <xf numFmtId="168" fontId="9" fillId="0" borderId="10" xfId="63" applyNumberFormat="1" applyFont="1" applyFill="1" applyBorder="1" applyAlignment="1">
      <alignment horizontal="right" vertical="top" wrapText="1"/>
      <protection/>
    </xf>
    <xf numFmtId="168" fontId="9" fillId="0" borderId="10" xfId="63" applyNumberFormat="1" applyFont="1" applyFill="1" applyBorder="1" applyAlignment="1">
      <alignment vertical="top"/>
      <protection/>
    </xf>
    <xf numFmtId="0" fontId="10" fillId="0" borderId="0" xfId="63" applyFont="1" applyFill="1" applyAlignment="1">
      <alignment vertical="top"/>
      <protection/>
    </xf>
    <xf numFmtId="168" fontId="5" fillId="0" borderId="10" xfId="63" applyNumberFormat="1" applyFont="1" applyFill="1" applyBorder="1" applyAlignment="1">
      <alignment vertical="top"/>
      <protection/>
    </xf>
    <xf numFmtId="0" fontId="5" fillId="0" borderId="10" xfId="65" applyFont="1" applyFill="1" applyBorder="1" applyAlignment="1">
      <alignment horizontal="justify" vertical="top" wrapText="1"/>
      <protection/>
    </xf>
    <xf numFmtId="0" fontId="5" fillId="0" borderId="10" xfId="65" applyFont="1" applyFill="1" applyBorder="1" applyAlignment="1">
      <alignment horizontal="left" vertical="top" wrapText="1"/>
      <protection/>
    </xf>
    <xf numFmtId="0" fontId="5" fillId="0" borderId="10" xfId="65" applyFont="1" applyFill="1" applyBorder="1" applyAlignment="1">
      <alignment vertical="top" wrapText="1"/>
      <protection/>
    </xf>
    <xf numFmtId="0" fontId="4" fillId="0" borderId="0" xfId="63" applyFont="1" applyFill="1" applyAlignment="1">
      <alignment vertical="top"/>
      <protection/>
    </xf>
    <xf numFmtId="0" fontId="5" fillId="0" borderId="10" xfId="63" applyFont="1" applyFill="1" applyBorder="1" applyAlignment="1">
      <alignment vertical="top"/>
      <protection/>
    </xf>
    <xf numFmtId="0" fontId="55" fillId="33" borderId="10" xfId="65" applyFont="1" applyFill="1" applyBorder="1" applyAlignment="1">
      <alignment horizontal="left" vertical="top" wrapText="1"/>
      <protection/>
    </xf>
    <xf numFmtId="0" fontId="56" fillId="0" borderId="10" xfId="65" applyFont="1" applyFill="1" applyBorder="1" applyAlignment="1">
      <alignment horizontal="left" vertical="top" wrapText="1"/>
      <protection/>
    </xf>
    <xf numFmtId="0" fontId="5" fillId="0" borderId="10" xfId="62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vertical="top"/>
      <protection/>
    </xf>
    <xf numFmtId="0" fontId="56" fillId="33" borderId="10" xfId="65" applyFont="1" applyFill="1" applyBorder="1" applyAlignment="1">
      <alignment horizontal="left" vertical="top" wrapText="1"/>
      <protection/>
    </xf>
    <xf numFmtId="0" fontId="57" fillId="0" borderId="0" xfId="63" applyFont="1" applyFill="1" applyAlignment="1">
      <alignment vertical="top"/>
      <protection/>
    </xf>
    <xf numFmtId="169" fontId="9" fillId="0" borderId="10" xfId="65" applyNumberFormat="1" applyFont="1" applyFill="1" applyBorder="1" applyAlignment="1">
      <alignment vertical="top"/>
      <protection/>
    </xf>
    <xf numFmtId="0" fontId="4" fillId="0" borderId="0" xfId="65" applyFont="1" applyFill="1" applyAlignment="1">
      <alignment vertical="top"/>
      <protection/>
    </xf>
    <xf numFmtId="169" fontId="5" fillId="0" borderId="10" xfId="65" applyNumberFormat="1" applyFont="1" applyFill="1" applyBorder="1" applyAlignment="1">
      <alignment vertical="top"/>
      <protection/>
    </xf>
    <xf numFmtId="0" fontId="2" fillId="0" borderId="0" xfId="65" applyFont="1" applyFill="1" applyBorder="1" applyAlignment="1">
      <alignment vertical="top"/>
      <protection/>
    </xf>
    <xf numFmtId="0" fontId="4" fillId="0" borderId="0" xfId="65" applyFont="1" applyFill="1" applyBorder="1" applyAlignment="1">
      <alignment vertical="top"/>
      <protection/>
    </xf>
    <xf numFmtId="0" fontId="4" fillId="0" borderId="0" xfId="63" applyFont="1" applyFill="1" applyAlignment="1">
      <alignment horizontal="left" vertical="top"/>
      <protection/>
    </xf>
    <xf numFmtId="0" fontId="9" fillId="0" borderId="10" xfId="63" applyFont="1" applyFill="1" applyBorder="1" applyAlignment="1">
      <alignment vertical="top"/>
      <protection/>
    </xf>
    <xf numFmtId="0" fontId="9" fillId="0" borderId="10" xfId="63" applyFont="1" applyFill="1" applyBorder="1" applyAlignment="1">
      <alignment vertical="top" wrapText="1"/>
      <protection/>
    </xf>
    <xf numFmtId="49" fontId="13" fillId="0" borderId="0" xfId="63" applyNumberFormat="1" applyFont="1" applyFill="1" applyAlignment="1">
      <alignment horizontal="center" vertical="top"/>
      <protection/>
    </xf>
    <xf numFmtId="2" fontId="13" fillId="0" borderId="0" xfId="63" applyNumberFormat="1" applyFont="1" applyFill="1" applyAlignment="1">
      <alignment horizontal="center" vertical="top"/>
      <protection/>
    </xf>
    <xf numFmtId="2" fontId="2" fillId="0" borderId="0" xfId="63" applyNumberFormat="1" applyFont="1" applyFill="1" applyAlignment="1">
      <alignment vertical="top"/>
      <protection/>
    </xf>
    <xf numFmtId="0" fontId="2" fillId="0" borderId="0" xfId="65" applyAlignment="1">
      <alignment horizontal="center" vertical="top"/>
      <protection/>
    </xf>
    <xf numFmtId="0" fontId="2" fillId="0" borderId="0" xfId="65" applyFont="1" applyFill="1" applyAlignment="1">
      <alignment horizontal="center" vertical="top" wrapText="1"/>
      <protection/>
    </xf>
    <xf numFmtId="0" fontId="3" fillId="0" borderId="10" xfId="65" applyFont="1" applyFill="1" applyBorder="1" applyAlignment="1">
      <alignment horizontal="center" vertical="top" wrapText="1"/>
      <protection/>
    </xf>
    <xf numFmtId="49" fontId="3" fillId="34" borderId="10" xfId="63" applyNumberFormat="1" applyFont="1" applyFill="1" applyBorder="1" applyAlignment="1">
      <alignment horizontal="center" vertical="top"/>
      <protection/>
    </xf>
    <xf numFmtId="49" fontId="3" fillId="0" borderId="10" xfId="63" applyNumberFormat="1" applyFont="1" applyFill="1" applyBorder="1" applyAlignment="1">
      <alignment horizontal="center" vertical="top"/>
      <protection/>
    </xf>
    <xf numFmtId="0" fontId="8" fillId="0" borderId="10" xfId="63" applyFont="1" applyFill="1" applyBorder="1" applyAlignment="1">
      <alignment horizontal="center" vertical="top" wrapText="1"/>
      <protection/>
    </xf>
    <xf numFmtId="0" fontId="5" fillId="0" borderId="10" xfId="65" applyFont="1" applyFill="1" applyBorder="1" applyAlignment="1">
      <alignment horizontal="center" vertical="top" wrapText="1"/>
      <protection/>
    </xf>
    <xf numFmtId="49" fontId="5" fillId="0" borderId="10" xfId="63" applyNumberFormat="1" applyFont="1" applyFill="1" applyBorder="1" applyAlignment="1">
      <alignment horizontal="center" vertical="top"/>
      <protection/>
    </xf>
    <xf numFmtId="168" fontId="8" fillId="0" borderId="10" xfId="63" applyNumberFormat="1" applyFont="1" applyFill="1" applyBorder="1" applyAlignment="1">
      <alignment horizontal="right" vertical="top" wrapText="1"/>
      <protection/>
    </xf>
    <xf numFmtId="0" fontId="9" fillId="0" borderId="10" xfId="65" applyFont="1" applyFill="1" applyBorder="1" applyAlignment="1">
      <alignment vertical="top" wrapText="1"/>
      <protection/>
    </xf>
    <xf numFmtId="0" fontId="9" fillId="0" borderId="10" xfId="65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5" fillId="0" borderId="10" xfId="65" applyFont="1" applyBorder="1" applyAlignment="1">
      <alignment horizontal="center" vertical="top"/>
      <protection/>
    </xf>
    <xf numFmtId="49" fontId="5" fillId="0" borderId="10" xfId="65" applyNumberFormat="1" applyFont="1" applyFill="1" applyBorder="1" applyAlignment="1">
      <alignment horizontal="center" vertical="top"/>
      <protection/>
    </xf>
    <xf numFmtId="49" fontId="56" fillId="0" borderId="10" xfId="46" applyNumberFormat="1" applyFont="1" applyFill="1" applyBorder="1" applyAlignment="1">
      <alignment horizontal="center" vertical="top" wrapText="1"/>
    </xf>
    <xf numFmtId="49" fontId="56" fillId="0" borderId="10" xfId="65" applyNumberFormat="1" applyFont="1" applyFill="1" applyBorder="1" applyAlignment="1">
      <alignment horizontal="center" vertical="top" wrapText="1"/>
      <protection/>
    </xf>
    <xf numFmtId="0" fontId="58" fillId="0" borderId="10" xfId="65" applyFont="1" applyFill="1" applyBorder="1" applyAlignment="1">
      <alignment vertical="top" wrapText="1"/>
      <protection/>
    </xf>
    <xf numFmtId="49" fontId="5" fillId="0" borderId="10" xfId="45" applyNumberFormat="1" applyFont="1" applyFill="1" applyBorder="1" applyAlignment="1">
      <alignment horizontal="center" vertical="top" wrapText="1"/>
    </xf>
    <xf numFmtId="49" fontId="56" fillId="0" borderId="10" xfId="45" applyNumberFormat="1" applyFont="1" applyFill="1" applyBorder="1" applyAlignment="1">
      <alignment horizontal="center" vertical="top" wrapText="1"/>
    </xf>
    <xf numFmtId="49" fontId="5" fillId="33" borderId="10" xfId="63" applyNumberFormat="1" applyFont="1" applyFill="1" applyBorder="1" applyAlignment="1">
      <alignment horizontal="center" vertical="top"/>
      <protection/>
    </xf>
    <xf numFmtId="49" fontId="56" fillId="33" borderId="10" xfId="46" applyNumberFormat="1" applyFont="1" applyFill="1" applyBorder="1" applyAlignment="1">
      <alignment horizontal="center" vertical="top" wrapText="1"/>
    </xf>
    <xf numFmtId="49" fontId="5" fillId="0" borderId="10" xfId="63" applyNumberFormat="1" applyFont="1" applyFill="1" applyBorder="1" applyAlignment="1">
      <alignment horizontal="center" vertical="top" wrapText="1"/>
      <protection/>
    </xf>
    <xf numFmtId="0" fontId="5" fillId="33" borderId="10" xfId="63" applyFont="1" applyFill="1" applyBorder="1" applyAlignment="1">
      <alignment horizontal="center" vertical="top" wrapText="1"/>
      <protection/>
    </xf>
    <xf numFmtId="0" fontId="5" fillId="33" borderId="10" xfId="65" applyFont="1" applyFill="1" applyBorder="1" applyAlignment="1">
      <alignment horizontal="center" vertical="top"/>
      <protection/>
    </xf>
    <xf numFmtId="49" fontId="5" fillId="33" borderId="10" xfId="63" applyNumberFormat="1" applyFont="1" applyFill="1" applyBorder="1" applyAlignment="1">
      <alignment horizontal="center" vertical="top" wrapText="1"/>
      <protection/>
    </xf>
    <xf numFmtId="168" fontId="5" fillId="33" borderId="10" xfId="63" applyNumberFormat="1" applyFont="1" applyFill="1" applyBorder="1" applyAlignment="1">
      <alignment vertical="top"/>
      <protection/>
    </xf>
    <xf numFmtId="49" fontId="9" fillId="0" borderId="10" xfId="63" applyNumberFormat="1" applyFont="1" applyFill="1" applyBorder="1" applyAlignment="1">
      <alignment horizontal="center" vertical="top"/>
      <protection/>
    </xf>
    <xf numFmtId="49" fontId="59" fillId="0" borderId="10" xfId="46" applyNumberFormat="1" applyFont="1" applyFill="1" applyBorder="1" applyAlignment="1">
      <alignment horizontal="center" vertical="top" wrapText="1"/>
    </xf>
    <xf numFmtId="49" fontId="9" fillId="33" borderId="10" xfId="63" applyNumberFormat="1" applyFont="1" applyFill="1" applyBorder="1" applyAlignment="1">
      <alignment horizontal="center" vertical="top"/>
      <protection/>
    </xf>
    <xf numFmtId="49" fontId="9" fillId="0" borderId="10" xfId="65" applyNumberFormat="1" applyFont="1" applyFill="1" applyBorder="1" applyAlignment="1">
      <alignment horizontal="center" vertical="top"/>
      <protection/>
    </xf>
    <xf numFmtId="49" fontId="14" fillId="0" borderId="0" xfId="65" applyNumberFormat="1" applyFont="1" applyFill="1" applyBorder="1" applyAlignment="1">
      <alignment horizontal="center" vertical="top"/>
      <protection/>
    </xf>
    <xf numFmtId="49" fontId="59" fillId="0" borderId="10" xfId="45" applyNumberFormat="1" applyFont="1" applyFill="1" applyBorder="1" applyAlignment="1">
      <alignment horizontal="center" vertical="top" wrapText="1"/>
    </xf>
    <xf numFmtId="0" fontId="5" fillId="33" borderId="10" xfId="63" applyFont="1" applyFill="1" applyBorder="1" applyAlignment="1">
      <alignment vertical="top"/>
      <protection/>
    </xf>
    <xf numFmtId="0" fontId="5" fillId="33" borderId="10" xfId="63" applyFont="1" applyFill="1" applyBorder="1" applyAlignment="1">
      <alignment vertical="top" wrapText="1"/>
      <protection/>
    </xf>
    <xf numFmtId="0" fontId="5" fillId="0" borderId="10" xfId="63" applyFont="1" applyFill="1" applyBorder="1" applyAlignment="1">
      <alignment horizontal="center" vertical="top"/>
      <protection/>
    </xf>
    <xf numFmtId="0" fontId="9" fillId="33" borderId="10" xfId="63" applyFont="1" applyFill="1" applyBorder="1" applyAlignment="1">
      <alignment vertical="top" wrapText="1"/>
      <protection/>
    </xf>
    <xf numFmtId="49" fontId="12" fillId="0" borderId="0" xfId="63" applyNumberFormat="1" applyFont="1" applyFill="1" applyAlignment="1">
      <alignment horizontal="center" vertical="top"/>
      <protection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64" applyFont="1" applyFill="1" applyAlignment="1">
      <alignment vertical="top" wrapText="1"/>
      <protection/>
    </xf>
    <xf numFmtId="0" fontId="2" fillId="0" borderId="0" xfId="66" applyFont="1" applyFill="1" applyBorder="1" applyAlignment="1">
      <alignment vertical="top"/>
      <protection/>
    </xf>
    <xf numFmtId="0" fontId="2" fillId="0" borderId="0" xfId="66" applyFont="1" applyFill="1" applyBorder="1" applyAlignment="1">
      <alignment vertical="top" wrapText="1"/>
      <protection/>
    </xf>
    <xf numFmtId="0" fontId="2" fillId="0" borderId="0" xfId="64" applyFont="1" applyFill="1" applyAlignment="1">
      <alignment horizontal="center" vertical="top"/>
      <protection/>
    </xf>
    <xf numFmtId="0" fontId="2" fillId="0" borderId="0" xfId="64" applyFont="1" applyFill="1" applyAlignment="1">
      <alignment vertical="top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center"/>
      <protection/>
    </xf>
    <xf numFmtId="0" fontId="2" fillId="0" borderId="0" xfId="66" applyFont="1" applyFill="1" applyAlignment="1">
      <alignment horizontal="right"/>
      <protection/>
    </xf>
    <xf numFmtId="0" fontId="2" fillId="0" borderId="0" xfId="64" applyFont="1" applyFill="1" applyAlignment="1">
      <alignment horizontal="right"/>
      <protection/>
    </xf>
    <xf numFmtId="0" fontId="2" fillId="0" borderId="10" xfId="64" applyFont="1" applyFill="1" applyBorder="1" applyAlignment="1">
      <alignment horizontal="center" vertical="top" wrapText="1"/>
      <protection/>
    </xf>
    <xf numFmtId="49" fontId="2" fillId="0" borderId="10" xfId="64" applyNumberFormat="1" applyFont="1" applyFill="1" applyBorder="1" applyAlignment="1">
      <alignment horizontal="center" vertical="top" wrapText="1"/>
      <protection/>
    </xf>
    <xf numFmtId="4" fontId="2" fillId="0" borderId="10" xfId="64" applyNumberFormat="1" applyFont="1" applyFill="1" applyBorder="1" applyAlignment="1">
      <alignment horizontal="center" vertical="top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vertical="center"/>
      <protection/>
    </xf>
    <xf numFmtId="169" fontId="2" fillId="0" borderId="0" xfId="64" applyNumberFormat="1" applyFont="1" applyFill="1" applyAlignment="1">
      <alignment vertical="top" wrapText="1"/>
      <protection/>
    </xf>
    <xf numFmtId="0" fontId="15" fillId="0" borderId="0" xfId="64" applyFont="1" applyFill="1" applyAlignment="1">
      <alignment vertical="top" wrapText="1"/>
      <protection/>
    </xf>
    <xf numFmtId="0" fontId="17" fillId="0" borderId="0" xfId="64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4" fontId="4" fillId="0" borderId="10" xfId="62" applyNumberFormat="1" applyFont="1" applyFill="1" applyBorder="1" applyAlignment="1">
      <alignment vertical="top"/>
      <protection/>
    </xf>
    <xf numFmtId="4" fontId="2" fillId="0" borderId="10" xfId="62" applyNumberFormat="1" applyFont="1" applyFill="1" applyBorder="1" applyAlignment="1">
      <alignment vertical="top"/>
      <protection/>
    </xf>
    <xf numFmtId="4" fontId="4" fillId="0" borderId="10" xfId="62" applyNumberFormat="1" applyFont="1" applyBorder="1" applyAlignment="1">
      <alignment vertical="top"/>
      <protection/>
    </xf>
    <xf numFmtId="4" fontId="2" fillId="0" borderId="10" xfId="62" applyNumberFormat="1" applyFont="1" applyBorder="1" applyAlignment="1">
      <alignment vertical="top"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4" fontId="2" fillId="0" borderId="10" xfId="62" applyNumberFormat="1" applyFont="1" applyFill="1" applyBorder="1" applyAlignment="1">
      <alignment vertical="top" wrapText="1"/>
      <protection/>
    </xf>
    <xf numFmtId="49" fontId="8" fillId="0" borderId="10" xfId="63" applyNumberFormat="1" applyFont="1" applyFill="1" applyBorder="1" applyAlignment="1">
      <alignment horizontal="center" vertical="top"/>
      <protection/>
    </xf>
    <xf numFmtId="0" fontId="60" fillId="0" borderId="10" xfId="0" applyFont="1" applyBorder="1" applyAlignment="1">
      <alignment vertical="top" wrapText="1"/>
    </xf>
    <xf numFmtId="49" fontId="56" fillId="0" borderId="10" xfId="65" applyNumberFormat="1" applyFont="1" applyFill="1" applyBorder="1" applyAlignment="1">
      <alignment vertical="top" wrapText="1"/>
      <protection/>
    </xf>
    <xf numFmtId="0" fontId="56" fillId="0" borderId="10" xfId="65" applyFont="1" applyFill="1" applyBorder="1" applyAlignment="1">
      <alignment horizontal="justify" vertical="top" wrapText="1"/>
      <protection/>
    </xf>
    <xf numFmtId="0" fontId="59" fillId="0" borderId="10" xfId="65" applyFont="1" applyFill="1" applyBorder="1" applyAlignment="1">
      <alignment horizontal="justify" vertical="top" wrapText="1"/>
      <protection/>
    </xf>
    <xf numFmtId="0" fontId="9" fillId="0" borderId="10" xfId="65" applyFont="1" applyFill="1" applyBorder="1" applyAlignment="1">
      <alignment horizontal="center" vertical="top"/>
      <protection/>
    </xf>
    <xf numFmtId="0" fontId="5" fillId="0" borderId="10" xfId="65" applyFont="1" applyFill="1" applyBorder="1" applyAlignment="1">
      <alignment horizontal="center" vertical="top"/>
      <protection/>
    </xf>
    <xf numFmtId="0" fontId="59" fillId="0" borderId="10" xfId="50" applyNumberFormat="1" applyFont="1" applyFill="1" applyBorder="1" applyAlignment="1">
      <alignment horizontal="justify" vertical="top" wrapText="1"/>
    </xf>
    <xf numFmtId="49" fontId="11" fillId="0" borderId="10" xfId="65" applyNumberFormat="1" applyFont="1" applyFill="1" applyBorder="1" applyAlignment="1">
      <alignment horizontal="center" vertical="top"/>
      <protection/>
    </xf>
    <xf numFmtId="49" fontId="9" fillId="0" borderId="10" xfId="63" applyNumberFormat="1" applyFont="1" applyFill="1" applyBorder="1" applyAlignment="1">
      <alignment horizontal="left" vertical="top"/>
      <protection/>
    </xf>
    <xf numFmtId="4" fontId="9" fillId="0" borderId="10" xfId="63" applyNumberFormat="1" applyFont="1" applyFill="1" applyBorder="1" applyAlignment="1">
      <alignment horizontal="right" vertical="top" wrapText="1"/>
      <protection/>
    </xf>
    <xf numFmtId="4" fontId="9" fillId="0" borderId="10" xfId="63" applyNumberFormat="1" applyFont="1" applyFill="1" applyBorder="1" applyAlignment="1">
      <alignment vertical="top"/>
      <protection/>
    </xf>
    <xf numFmtId="4" fontId="5" fillId="0" borderId="10" xfId="63" applyNumberFormat="1" applyFont="1" applyFill="1" applyBorder="1" applyAlignment="1">
      <alignment vertical="top"/>
      <protection/>
    </xf>
    <xf numFmtId="4" fontId="9" fillId="0" borderId="10" xfId="65" applyNumberFormat="1" applyFont="1" applyFill="1" applyBorder="1" applyAlignment="1">
      <alignment vertical="top"/>
      <protection/>
    </xf>
    <xf numFmtId="4" fontId="5" fillId="0" borderId="10" xfId="65" applyNumberFormat="1" applyFont="1" applyFill="1" applyBorder="1" applyAlignment="1">
      <alignment vertical="top"/>
      <protection/>
    </xf>
    <xf numFmtId="4" fontId="9" fillId="0" borderId="10" xfId="63" applyNumberFormat="1" applyFont="1" applyFill="1" applyBorder="1" applyAlignment="1">
      <alignment horizontal="left" vertical="top"/>
      <protection/>
    </xf>
    <xf numFmtId="0" fontId="3" fillId="0" borderId="0" xfId="65" applyFont="1" applyFill="1" applyBorder="1" applyAlignment="1">
      <alignment horizontal="center" vertical="top"/>
      <protection/>
    </xf>
    <xf numFmtId="0" fontId="2" fillId="0" borderId="0" xfId="63" applyFont="1" applyFill="1" applyAlignment="1">
      <alignment horizontal="center" vertical="top" wrapText="1"/>
      <protection/>
    </xf>
    <xf numFmtId="0" fontId="2" fillId="0" borderId="0" xfId="65" applyFont="1" applyFill="1" applyBorder="1" applyAlignment="1">
      <alignment horizontal="center" vertical="top"/>
      <protection/>
    </xf>
    <xf numFmtId="49" fontId="3" fillId="0" borderId="0" xfId="63" applyNumberFormat="1" applyFont="1" applyFill="1" applyAlignment="1">
      <alignment horizontal="center" vertical="top" wrapText="1"/>
      <protection/>
    </xf>
    <xf numFmtId="0" fontId="2" fillId="0" borderId="0" xfId="63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59" fillId="0" borderId="10" xfId="65" applyFont="1" applyFill="1" applyBorder="1" applyAlignment="1">
      <alignment horizontal="left" vertical="top" wrapText="1"/>
      <protection/>
    </xf>
    <xf numFmtId="0" fontId="56" fillId="0" borderId="10" xfId="65" applyFont="1" applyFill="1" applyBorder="1" applyAlignment="1">
      <alignment horizontal="justify" vertical="center" wrapText="1"/>
      <protection/>
    </xf>
    <xf numFmtId="2" fontId="2" fillId="0" borderId="0" xfId="62" applyNumberFormat="1" applyFont="1" applyFill="1" applyAlignment="1">
      <alignment vertical="top"/>
      <protection/>
    </xf>
    <xf numFmtId="2" fontId="2" fillId="0" borderId="0" xfId="62" applyNumberFormat="1" applyFont="1" applyFill="1" applyBorder="1" applyAlignment="1">
      <alignment vertical="top" wrapText="1"/>
      <protection/>
    </xf>
    <xf numFmtId="2" fontId="2" fillId="0" borderId="0" xfId="62" applyNumberFormat="1" applyFont="1" applyFill="1" applyBorder="1" applyAlignment="1">
      <alignment vertical="top"/>
      <protection/>
    </xf>
    <xf numFmtId="0" fontId="59" fillId="33" borderId="10" xfId="50" applyNumberFormat="1" applyFont="1" applyFill="1" applyBorder="1" applyAlignment="1">
      <alignment horizontal="justify" vertical="top" wrapText="1"/>
    </xf>
    <xf numFmtId="49" fontId="9" fillId="0" borderId="10" xfId="63" applyNumberFormat="1" applyFont="1" applyFill="1" applyBorder="1" applyAlignment="1">
      <alignment horizontal="center" vertical="top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2" fontId="5" fillId="0" borderId="10" xfId="63" applyNumberFormat="1" applyFont="1" applyFill="1" applyBorder="1" applyAlignment="1">
      <alignment vertical="top"/>
      <protection/>
    </xf>
    <xf numFmtId="0" fontId="2" fillId="0" borderId="0" xfId="66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168" fontId="2" fillId="0" borderId="10" xfId="63" applyNumberFormat="1" applyFont="1" applyFill="1" applyBorder="1" applyAlignment="1">
      <alignment vertical="top"/>
      <protection/>
    </xf>
    <xf numFmtId="169" fontId="2" fillId="0" borderId="10" xfId="63" applyNumberFormat="1" applyFont="1" applyFill="1" applyBorder="1" applyAlignment="1">
      <alignment vertical="top"/>
      <protection/>
    </xf>
    <xf numFmtId="0" fontId="2" fillId="0" borderId="10" xfId="64" applyFont="1" applyFill="1" applyBorder="1" applyAlignment="1">
      <alignment vertical="top"/>
      <protection/>
    </xf>
    <xf numFmtId="0" fontId="3" fillId="0" borderId="0" xfId="0" applyNumberFormat="1" applyFont="1" applyFill="1" applyBorder="1" applyAlignment="1">
      <alignment vertical="top" wrapText="1"/>
    </xf>
    <xf numFmtId="0" fontId="3" fillId="0" borderId="10" xfId="63" applyFont="1" applyFill="1" applyBorder="1" applyAlignment="1">
      <alignment horizontal="center" vertical="top"/>
      <protection/>
    </xf>
    <xf numFmtId="0" fontId="2" fillId="0" borderId="0" xfId="65" applyFill="1" applyAlignment="1">
      <alignment horizontal="center" vertical="top"/>
      <protection/>
    </xf>
    <xf numFmtId="0" fontId="55" fillId="0" borderId="10" xfId="65" applyFont="1" applyFill="1" applyBorder="1" applyAlignment="1">
      <alignment horizontal="left" vertical="top" wrapText="1"/>
      <protection/>
    </xf>
    <xf numFmtId="0" fontId="5" fillId="0" borderId="10" xfId="62" applyFont="1" applyFill="1" applyBorder="1" applyAlignment="1">
      <alignment vertical="top" wrapText="1"/>
      <protection/>
    </xf>
    <xf numFmtId="0" fontId="55" fillId="0" borderId="10" xfId="0" applyFont="1" applyFill="1" applyBorder="1" applyAlignment="1">
      <alignment vertical="top" wrapText="1"/>
    </xf>
    <xf numFmtId="0" fontId="5" fillId="0" borderId="0" xfId="63" applyFont="1" applyFill="1" applyAlignment="1">
      <alignment vertical="top"/>
      <protection/>
    </xf>
    <xf numFmtId="0" fontId="5" fillId="0" borderId="0" xfId="65" applyFont="1" applyFill="1" applyBorder="1" applyAlignment="1">
      <alignment vertical="top"/>
      <protection/>
    </xf>
    <xf numFmtId="2" fontId="5" fillId="0" borderId="10" xfId="65" applyNumberFormat="1" applyFont="1" applyFill="1" applyBorder="1" applyAlignment="1">
      <alignment vertical="top"/>
      <protection/>
    </xf>
    <xf numFmtId="0" fontId="9" fillId="0" borderId="0" xfId="63" applyFont="1" applyFill="1" applyAlignment="1">
      <alignment horizontal="left" vertical="top"/>
      <protection/>
    </xf>
    <xf numFmtId="0" fontId="3" fillId="0" borderId="14" xfId="63" applyFont="1" applyFill="1" applyBorder="1" applyAlignment="1">
      <alignment vertical="top"/>
      <protection/>
    </xf>
    <xf numFmtId="4" fontId="9" fillId="0" borderId="14" xfId="63" applyNumberFormat="1" applyFont="1" applyFill="1" applyBorder="1" applyAlignment="1">
      <alignment horizontal="right" vertical="top" wrapText="1"/>
      <protection/>
    </xf>
    <xf numFmtId="4" fontId="9" fillId="0" borderId="14" xfId="63" applyNumberFormat="1" applyFont="1" applyFill="1" applyBorder="1" applyAlignment="1">
      <alignment vertical="top"/>
      <protection/>
    </xf>
    <xf numFmtId="4" fontId="5" fillId="0" borderId="14" xfId="63" applyNumberFormat="1" applyFont="1" applyFill="1" applyBorder="1" applyAlignment="1">
      <alignment vertical="top"/>
      <protection/>
    </xf>
    <xf numFmtId="2" fontId="5" fillId="0" borderId="14" xfId="63" applyNumberFormat="1" applyFont="1" applyFill="1" applyBorder="1" applyAlignment="1">
      <alignment vertical="top"/>
      <protection/>
    </xf>
    <xf numFmtId="4" fontId="9" fillId="0" borderId="14" xfId="65" applyNumberFormat="1" applyFont="1" applyFill="1" applyBorder="1" applyAlignment="1">
      <alignment vertical="top"/>
      <protection/>
    </xf>
    <xf numFmtId="4" fontId="5" fillId="0" borderId="14" xfId="65" applyNumberFormat="1" applyFont="1" applyFill="1" applyBorder="1" applyAlignment="1">
      <alignment vertical="top"/>
      <protection/>
    </xf>
    <xf numFmtId="0" fontId="5" fillId="0" borderId="10" xfId="65" applyFont="1" applyFill="1" applyBorder="1" applyAlignment="1">
      <alignment vertical="top"/>
      <protection/>
    </xf>
    <xf numFmtId="0" fontId="5" fillId="0" borderId="10" xfId="0" applyFont="1" applyFill="1" applyBorder="1" applyAlignment="1">
      <alignment vertical="top" wrapText="1"/>
    </xf>
    <xf numFmtId="0" fontId="9" fillId="0" borderId="10" xfId="63" applyFont="1" applyFill="1" applyBorder="1" applyAlignment="1">
      <alignment horizontal="left" vertical="top"/>
      <protection/>
    </xf>
    <xf numFmtId="0" fontId="56" fillId="0" borderId="10" xfId="65" applyFont="1" applyFill="1" applyBorder="1" applyAlignment="1">
      <alignment horizontal="center" vertical="top" wrapText="1"/>
      <protection/>
    </xf>
    <xf numFmtId="0" fontId="3" fillId="0" borderId="10" xfId="63" applyFont="1" applyFill="1" applyBorder="1" applyAlignment="1">
      <alignment vertical="top"/>
      <protection/>
    </xf>
    <xf numFmtId="4" fontId="2" fillId="0" borderId="10" xfId="63" applyNumberFormat="1" applyFont="1" applyFill="1" applyBorder="1" applyAlignment="1">
      <alignment vertical="top"/>
      <protection/>
    </xf>
    <xf numFmtId="0" fontId="2" fillId="0" borderId="10" xfId="63" applyFont="1" applyFill="1" applyBorder="1" applyAlignment="1">
      <alignment vertical="top"/>
      <protection/>
    </xf>
    <xf numFmtId="0" fontId="2" fillId="0" borderId="10" xfId="65" applyFont="1" applyFill="1" applyBorder="1" applyAlignment="1">
      <alignment vertical="top"/>
      <protection/>
    </xf>
    <xf numFmtId="0" fontId="4" fillId="0" borderId="10" xfId="63" applyFont="1" applyFill="1" applyBorder="1" applyAlignment="1">
      <alignment horizontal="left" vertical="top"/>
      <protection/>
    </xf>
    <xf numFmtId="2" fontId="2" fillId="0" borderId="10" xfId="63" applyNumberFormat="1" applyFont="1" applyFill="1" applyBorder="1" applyAlignment="1">
      <alignment vertical="top"/>
      <protection/>
    </xf>
    <xf numFmtId="0" fontId="2" fillId="0" borderId="12" xfId="62" applyFont="1" applyFill="1" applyBorder="1" applyAlignment="1">
      <alignment horizontal="center" vertical="top" wrapText="1"/>
      <protection/>
    </xf>
    <xf numFmtId="0" fontId="2" fillId="0" borderId="12" xfId="62" applyFont="1" applyFill="1" applyBorder="1" applyAlignment="1">
      <alignment horizontal="center" vertical="top"/>
      <protection/>
    </xf>
    <xf numFmtId="4" fontId="4" fillId="0" borderId="12" xfId="62" applyNumberFormat="1" applyFont="1" applyFill="1" applyBorder="1" applyAlignment="1">
      <alignment vertical="top"/>
      <protection/>
    </xf>
    <xf numFmtId="4" fontId="2" fillId="0" borderId="12" xfId="62" applyNumberFormat="1" applyFont="1" applyFill="1" applyBorder="1" applyAlignment="1">
      <alignment vertical="top"/>
      <protection/>
    </xf>
    <xf numFmtId="4" fontId="4" fillId="0" borderId="12" xfId="62" applyNumberFormat="1" applyFont="1" applyBorder="1" applyAlignment="1">
      <alignment vertical="top"/>
      <protection/>
    </xf>
    <xf numFmtId="4" fontId="2" fillId="0" borderId="12" xfId="62" applyNumberFormat="1" applyFont="1" applyBorder="1" applyAlignment="1">
      <alignment vertical="top"/>
      <protection/>
    </xf>
    <xf numFmtId="2" fontId="2" fillId="0" borderId="12" xfId="62" applyNumberFormat="1" applyFont="1" applyBorder="1" applyAlignment="1">
      <alignment vertical="top"/>
      <protection/>
    </xf>
    <xf numFmtId="4" fontId="4" fillId="0" borderId="12" xfId="62" applyNumberFormat="1" applyFont="1" applyFill="1" applyBorder="1" applyAlignment="1">
      <alignment vertical="top" wrapText="1"/>
      <protection/>
    </xf>
    <xf numFmtId="4" fontId="2" fillId="0" borderId="12" xfId="62" applyNumberFormat="1" applyFont="1" applyFill="1" applyBorder="1" applyAlignment="1">
      <alignment vertical="top" wrapText="1"/>
      <protection/>
    </xf>
    <xf numFmtId="2" fontId="2" fillId="0" borderId="12" xfId="62" applyNumberFormat="1" applyFont="1" applyFill="1" applyBorder="1" applyAlignment="1">
      <alignment vertical="top"/>
      <protection/>
    </xf>
    <xf numFmtId="169" fontId="2" fillId="0" borderId="10" xfId="62" applyNumberFormat="1" applyFont="1" applyFill="1" applyBorder="1" applyAlignment="1">
      <alignment horizontal="center" vertical="top" wrapText="1"/>
      <protection/>
    </xf>
    <xf numFmtId="4" fontId="2" fillId="0" borderId="10" xfId="65" applyNumberFormat="1" applyFont="1" applyFill="1" applyBorder="1" applyAlignment="1">
      <alignment vertical="top"/>
      <protection/>
    </xf>
    <xf numFmtId="4" fontId="2" fillId="0" borderId="14" xfId="63" applyNumberFormat="1" applyFont="1" applyFill="1" applyBorder="1" applyAlignment="1">
      <alignment vertical="top"/>
      <protection/>
    </xf>
    <xf numFmtId="0" fontId="3" fillId="0" borderId="12" xfId="63" applyFont="1" applyFill="1" applyBorder="1" applyAlignment="1">
      <alignment vertical="top" wrapText="1"/>
      <protection/>
    </xf>
    <xf numFmtId="168" fontId="8" fillId="0" borderId="12" xfId="63" applyNumberFormat="1" applyFont="1" applyFill="1" applyBorder="1" applyAlignment="1">
      <alignment horizontal="right" vertical="top" wrapText="1"/>
      <protection/>
    </xf>
    <xf numFmtId="168" fontId="9" fillId="0" borderId="12" xfId="63" applyNumberFormat="1" applyFont="1" applyFill="1" applyBorder="1" applyAlignment="1">
      <alignment horizontal="right" vertical="top" wrapText="1"/>
      <protection/>
    </xf>
    <xf numFmtId="168" fontId="5" fillId="0" borderId="12" xfId="63" applyNumberFormat="1" applyFont="1" applyFill="1" applyBorder="1" applyAlignment="1">
      <alignment vertical="top"/>
      <protection/>
    </xf>
    <xf numFmtId="168" fontId="2" fillId="0" borderId="12" xfId="63" applyNumberFormat="1" applyFont="1" applyFill="1" applyBorder="1" applyAlignment="1">
      <alignment vertical="top"/>
      <protection/>
    </xf>
    <xf numFmtId="168" fontId="5" fillId="33" borderId="12" xfId="63" applyNumberFormat="1" applyFont="1" applyFill="1" applyBorder="1" applyAlignment="1">
      <alignment vertical="top"/>
      <protection/>
    </xf>
    <xf numFmtId="168" fontId="9" fillId="0" borderId="12" xfId="63" applyNumberFormat="1" applyFont="1" applyFill="1" applyBorder="1" applyAlignment="1">
      <alignment vertical="top"/>
      <protection/>
    </xf>
    <xf numFmtId="169" fontId="9" fillId="0" borderId="12" xfId="65" applyNumberFormat="1" applyFont="1" applyFill="1" applyBorder="1" applyAlignment="1">
      <alignment vertical="top"/>
      <protection/>
    </xf>
    <xf numFmtId="169" fontId="5" fillId="0" borderId="12" xfId="65" applyNumberFormat="1" applyFont="1" applyFill="1" applyBorder="1" applyAlignment="1">
      <alignment vertical="top"/>
      <protection/>
    </xf>
    <xf numFmtId="168" fontId="5" fillId="0" borderId="12" xfId="65" applyNumberFormat="1" applyFont="1" applyFill="1" applyBorder="1" applyAlignment="1">
      <alignment vertical="top"/>
      <protection/>
    </xf>
    <xf numFmtId="0" fontId="57" fillId="0" borderId="10" xfId="63" applyFont="1" applyFill="1" applyBorder="1" applyAlignment="1">
      <alignment vertical="top"/>
      <protection/>
    </xf>
    <xf numFmtId="169" fontId="2" fillId="0" borderId="10" xfId="65" applyNumberFormat="1" applyFont="1" applyFill="1" applyBorder="1" applyAlignment="1">
      <alignment vertical="top"/>
      <protection/>
    </xf>
    <xf numFmtId="168" fontId="2" fillId="0" borderId="10" xfId="65" applyNumberFormat="1" applyFont="1" applyFill="1" applyBorder="1" applyAlignment="1">
      <alignment vertical="top"/>
      <protection/>
    </xf>
    <xf numFmtId="169" fontId="2" fillId="0" borderId="12" xfId="63" applyNumberFormat="1" applyFont="1" applyFill="1" applyBorder="1" applyAlignment="1">
      <alignment vertical="top"/>
      <protection/>
    </xf>
    <xf numFmtId="4" fontId="2" fillId="0" borderId="10" xfId="62" applyNumberFormat="1" applyFont="1" applyFill="1" applyBorder="1" applyAlignment="1">
      <alignment horizontal="center" vertical="top"/>
      <protection/>
    </xf>
    <xf numFmtId="4" fontId="2" fillId="0" borderId="10" xfId="62" applyNumberFormat="1" applyFont="1" applyBorder="1" applyAlignment="1">
      <alignment horizontal="center" vertical="top"/>
      <protection/>
    </xf>
    <xf numFmtId="2" fontId="2" fillId="0" borderId="10" xfId="62" applyNumberFormat="1" applyFont="1" applyBorder="1" applyAlignment="1">
      <alignment horizontal="center" vertical="top"/>
      <protection/>
    </xf>
    <xf numFmtId="2" fontId="2" fillId="0" borderId="10" xfId="62" applyNumberFormat="1" applyFont="1" applyFill="1" applyBorder="1" applyAlignment="1">
      <alignment horizontal="center" vertical="top"/>
      <protection/>
    </xf>
    <xf numFmtId="2" fontId="2" fillId="0" borderId="10" xfId="62" applyNumberFormat="1" applyFont="1" applyFill="1" applyBorder="1" applyAlignment="1">
      <alignment horizontal="right"/>
      <protection/>
    </xf>
    <xf numFmtId="0" fontId="2" fillId="33" borderId="10" xfId="63" applyFont="1" applyFill="1" applyBorder="1" applyAlignment="1">
      <alignment vertical="top"/>
      <protection/>
    </xf>
    <xf numFmtId="4" fontId="2" fillId="33" borderId="10" xfId="6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shrinkToFit="1"/>
    </xf>
    <xf numFmtId="2" fontId="2" fillId="0" borderId="10" xfId="65" applyNumberFormat="1" applyFont="1" applyFill="1" applyBorder="1" applyAlignment="1">
      <alignment vertical="top"/>
      <protection/>
    </xf>
    <xf numFmtId="2" fontId="2" fillId="33" borderId="10" xfId="63" applyNumberFormat="1" applyFont="1" applyFill="1" applyBorder="1" applyAlignment="1">
      <alignment vertical="top"/>
      <protection/>
    </xf>
    <xf numFmtId="0" fontId="2" fillId="0" borderId="0" xfId="63" applyFont="1" applyFill="1" applyAlignment="1">
      <alignment horizontal="left" vertical="top"/>
      <protection/>
    </xf>
    <xf numFmtId="0" fontId="2" fillId="0" borderId="0" xfId="64" applyFont="1" applyFill="1" applyAlignment="1">
      <alignment horizontal="left" vertical="top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62" applyFont="1" applyFill="1" applyAlignment="1">
      <alignment horizontal="left" vertical="top" wrapText="1"/>
      <protection/>
    </xf>
    <xf numFmtId="0" fontId="4" fillId="0" borderId="0" xfId="62" applyFont="1" applyFill="1" applyBorder="1" applyAlignment="1">
      <alignment horizontal="center" vertical="top" wrapText="1"/>
      <protection/>
    </xf>
    <xf numFmtId="49" fontId="3" fillId="0" borderId="0" xfId="62" applyNumberFormat="1" applyFont="1" applyFill="1" applyBorder="1" applyAlignment="1">
      <alignment horizontal="left" vertical="top" wrapText="1"/>
      <protection/>
    </xf>
    <xf numFmtId="49" fontId="2" fillId="0" borderId="0" xfId="62" applyNumberFormat="1" applyFont="1" applyFill="1" applyBorder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center" vertical="top" wrapText="1"/>
    </xf>
    <xf numFmtId="49" fontId="3" fillId="0" borderId="0" xfId="62" applyNumberFormat="1" applyFont="1" applyFill="1" applyBorder="1" applyAlignment="1">
      <alignment horizontal="center" vertical="top" wrapText="1"/>
      <protection/>
    </xf>
    <xf numFmtId="0" fontId="3" fillId="0" borderId="0" xfId="63" applyFont="1" applyFill="1" applyAlignment="1">
      <alignment horizontal="left" vertical="top" wrapText="1"/>
      <protection/>
    </xf>
    <xf numFmtId="0" fontId="9" fillId="0" borderId="10" xfId="65" applyFont="1" applyFill="1" applyBorder="1" applyAlignment="1">
      <alignment horizontal="left" vertical="top" wrapText="1"/>
      <protection/>
    </xf>
    <xf numFmtId="0" fontId="5" fillId="0" borderId="10" xfId="65" applyFont="1" applyFill="1" applyBorder="1" applyAlignment="1">
      <alignment horizontal="justify" vertical="top" wrapText="1"/>
      <protection/>
    </xf>
    <xf numFmtId="0" fontId="4" fillId="0" borderId="0" xfId="63" applyFont="1" applyFill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left" vertical="top" wrapText="1"/>
      <protection/>
    </xf>
    <xf numFmtId="0" fontId="3" fillId="0" borderId="10" xfId="63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5" fillId="0" borderId="10" xfId="65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top"/>
      <protection/>
    </xf>
    <xf numFmtId="0" fontId="5" fillId="0" borderId="10" xfId="63" applyFont="1" applyFill="1" applyBorder="1" applyAlignment="1">
      <alignment horizontal="left" vertical="top"/>
      <protection/>
    </xf>
    <xf numFmtId="0" fontId="61" fillId="0" borderId="0" xfId="63" applyFont="1" applyFill="1" applyAlignment="1">
      <alignment horizontal="center" vertical="top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5" fillId="33" borderId="10" xfId="65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66" applyFont="1" applyFill="1" applyBorder="1" applyAlignment="1">
      <alignment horizontal="left" vertical="top" wrapText="1"/>
      <protection/>
    </xf>
    <xf numFmtId="0" fontId="2" fillId="0" borderId="10" xfId="64" applyFont="1" applyFill="1" applyBorder="1" applyAlignment="1">
      <alignment vertical="top" wrapText="1"/>
      <protection/>
    </xf>
    <xf numFmtId="0" fontId="2" fillId="0" borderId="10" xfId="64" applyFont="1" applyFill="1" applyBorder="1" applyAlignment="1">
      <alignment horizontal="center" vertical="top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left" vertical="top"/>
      <protection/>
    </xf>
    <xf numFmtId="0" fontId="4" fillId="0" borderId="10" xfId="64" applyFont="1" applyFill="1" applyBorder="1" applyAlignment="1">
      <alignment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[0] 5" xfId="49"/>
    <cellStyle name="Денежный 2" xfId="50"/>
    <cellStyle name="Денежный 3" xfId="51"/>
    <cellStyle name="Денежный 4" xfId="52"/>
    <cellStyle name="Денежный 5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 4" xfId="65"/>
    <cellStyle name="Обычный 5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[0] 2" xfId="75"/>
    <cellStyle name="Финансовый 2" xfId="76"/>
    <cellStyle name="Финансовый 3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zoomScalePageLayoutView="0" workbookViewId="0" topLeftCell="A3">
      <selection activeCell="I15" sqref="I15"/>
    </sheetView>
  </sheetViews>
  <sheetFormatPr defaultColWidth="9.140625" defaultRowHeight="15"/>
  <cols>
    <col min="1" max="1" width="21.00390625" style="7" customWidth="1"/>
    <col min="2" max="2" width="56.00390625" style="9" customWidth="1"/>
    <col min="3" max="5" width="12.421875" style="9" hidden="1" customWidth="1"/>
    <col min="6" max="6" width="13.8515625" style="9" hidden="1" customWidth="1"/>
    <col min="7" max="7" width="13.57421875" style="9" hidden="1" customWidth="1"/>
    <col min="8" max="8" width="12.140625" style="9" hidden="1" customWidth="1"/>
    <col min="9" max="9" width="12.00390625" style="9" customWidth="1"/>
    <col min="10" max="16" width="9.140625" style="9" customWidth="1"/>
    <col min="17" max="17" width="10.7109375" style="9" customWidth="1"/>
    <col min="18" max="16384" width="9.140625" style="9" customWidth="1"/>
  </cols>
  <sheetData>
    <row r="1" ht="12.75" hidden="1">
      <c r="B1" s="8" t="s">
        <v>11</v>
      </c>
    </row>
    <row r="2" spans="2:3" ht="33" customHeight="1" hidden="1">
      <c r="B2" s="262" t="s">
        <v>12</v>
      </c>
      <c r="C2" s="262"/>
    </row>
    <row r="3" spans="2:7" ht="18" customHeight="1">
      <c r="B3" s="261" t="s">
        <v>293</v>
      </c>
      <c r="C3" s="261"/>
      <c r="D3" s="261"/>
      <c r="E3" s="261"/>
      <c r="F3" s="261"/>
      <c r="G3" s="261"/>
    </row>
    <row r="4" spans="2:8" ht="42.75" customHeight="1">
      <c r="B4" s="261" t="s">
        <v>272</v>
      </c>
      <c r="C4" s="261"/>
      <c r="D4" s="261"/>
      <c r="E4" s="261"/>
      <c r="F4" s="261"/>
      <c r="G4" s="261"/>
      <c r="H4" s="261"/>
    </row>
    <row r="5" spans="1:8" ht="16.5" customHeight="1">
      <c r="A5" s="8"/>
      <c r="B5" s="265" t="s">
        <v>286</v>
      </c>
      <c r="C5" s="265"/>
      <c r="D5" s="265"/>
      <c r="E5" s="265"/>
      <c r="F5" s="265"/>
      <c r="G5" s="265"/>
      <c r="H5" s="265"/>
    </row>
    <row r="6" spans="1:8" ht="33" customHeight="1">
      <c r="A6" s="8"/>
      <c r="B6" s="264" t="s">
        <v>273</v>
      </c>
      <c r="C6" s="264"/>
      <c r="D6" s="264"/>
      <c r="E6" s="264"/>
      <c r="F6" s="264"/>
      <c r="G6" s="264"/>
      <c r="H6" s="264"/>
    </row>
    <row r="7" spans="1:8" ht="42" customHeight="1">
      <c r="A7" s="263" t="s">
        <v>274</v>
      </c>
      <c r="B7" s="263"/>
      <c r="C7" s="263"/>
      <c r="D7" s="263"/>
      <c r="E7" s="263"/>
      <c r="F7" s="263"/>
      <c r="G7" s="263"/>
      <c r="H7" s="263"/>
    </row>
    <row r="8" spans="1:3" ht="12.75">
      <c r="A8" s="8"/>
      <c r="B8" s="3"/>
      <c r="C8" s="13"/>
    </row>
    <row r="9" spans="1:2" ht="12.75" hidden="1">
      <c r="A9" s="7" t="s">
        <v>14</v>
      </c>
      <c r="B9" s="14" t="s">
        <v>14</v>
      </c>
    </row>
    <row r="10" spans="1:9" s="7" customFormat="1" ht="26.25" customHeight="1">
      <c r="A10" s="15" t="s">
        <v>15</v>
      </c>
      <c r="B10" s="15" t="s">
        <v>16</v>
      </c>
      <c r="C10" s="16" t="s">
        <v>248</v>
      </c>
      <c r="D10" s="16" t="s">
        <v>249</v>
      </c>
      <c r="E10" s="16" t="s">
        <v>250</v>
      </c>
      <c r="F10" s="16">
        <v>2018</v>
      </c>
      <c r="G10" s="221" t="s">
        <v>254</v>
      </c>
      <c r="H10" s="18" t="s">
        <v>263</v>
      </c>
      <c r="I10" s="16" t="s">
        <v>280</v>
      </c>
    </row>
    <row r="11" spans="1:9" ht="12.75">
      <c r="A11" s="18">
        <v>1</v>
      </c>
      <c r="B11" s="18">
        <v>2</v>
      </c>
      <c r="C11" s="18">
        <v>3</v>
      </c>
      <c r="D11" s="18">
        <v>3</v>
      </c>
      <c r="E11" s="18">
        <v>3</v>
      </c>
      <c r="F11" s="18">
        <v>4</v>
      </c>
      <c r="G11" s="222">
        <v>5</v>
      </c>
      <c r="H11" s="18">
        <v>6</v>
      </c>
      <c r="I11" s="18">
        <v>3</v>
      </c>
    </row>
    <row r="12" spans="1:9" s="12" customFormat="1" ht="12.75">
      <c r="A12" s="19" t="s">
        <v>21</v>
      </c>
      <c r="B12" s="20" t="s">
        <v>22</v>
      </c>
      <c r="C12" s="152">
        <f aca="true" t="shared" si="0" ref="C12:I12">C13+C18+C29+C21</f>
        <v>657300</v>
      </c>
      <c r="D12" s="152">
        <f t="shared" si="0"/>
        <v>690200</v>
      </c>
      <c r="E12" s="152">
        <f t="shared" si="0"/>
        <v>710300</v>
      </c>
      <c r="F12" s="152">
        <f t="shared" si="0"/>
        <v>185000</v>
      </c>
      <c r="G12" s="223">
        <f t="shared" si="0"/>
        <v>842300</v>
      </c>
      <c r="H12" s="223">
        <f t="shared" si="0"/>
        <v>310900</v>
      </c>
      <c r="I12" s="152">
        <f t="shared" si="0"/>
        <v>1153200</v>
      </c>
    </row>
    <row r="13" spans="1:9" s="12" customFormat="1" ht="16.5" customHeight="1">
      <c r="A13" s="19" t="s">
        <v>23</v>
      </c>
      <c r="B13" s="22" t="s">
        <v>24</v>
      </c>
      <c r="C13" s="152">
        <f aca="true" t="shared" si="1" ref="C13:I13">C14</f>
        <v>24000</v>
      </c>
      <c r="D13" s="152">
        <f t="shared" si="1"/>
        <v>24000</v>
      </c>
      <c r="E13" s="152">
        <f t="shared" si="1"/>
        <v>24000</v>
      </c>
      <c r="F13" s="152">
        <f t="shared" si="1"/>
        <v>0</v>
      </c>
      <c r="G13" s="223">
        <f t="shared" si="1"/>
        <v>24000</v>
      </c>
      <c r="H13" s="223">
        <f t="shared" si="1"/>
        <v>0</v>
      </c>
      <c r="I13" s="152">
        <f t="shared" si="1"/>
        <v>24000</v>
      </c>
    </row>
    <row r="14" spans="1:9" ht="12.75">
      <c r="A14" s="18" t="s">
        <v>25</v>
      </c>
      <c r="B14" s="23" t="s">
        <v>26</v>
      </c>
      <c r="C14" s="153">
        <f>C15+C17</f>
        <v>24000</v>
      </c>
      <c r="D14" s="153">
        <f>D15+D17</f>
        <v>24000</v>
      </c>
      <c r="E14" s="153">
        <f>E15+E17</f>
        <v>24000</v>
      </c>
      <c r="F14" s="153">
        <f>F15+F17</f>
        <v>0</v>
      </c>
      <c r="G14" s="224">
        <f>G15+G17+G16</f>
        <v>24000</v>
      </c>
      <c r="H14" s="224">
        <f>H15+H17+H16</f>
        <v>0</v>
      </c>
      <c r="I14" s="153">
        <f>I15+I17+I16</f>
        <v>24000</v>
      </c>
    </row>
    <row r="15" spans="1:9" ht="64.5" customHeight="1">
      <c r="A15" s="18" t="s">
        <v>27</v>
      </c>
      <c r="B15" s="25" t="s">
        <v>28</v>
      </c>
      <c r="C15" s="153">
        <v>24000</v>
      </c>
      <c r="D15" s="153">
        <v>24000</v>
      </c>
      <c r="E15" s="153">
        <v>24000</v>
      </c>
      <c r="F15" s="153">
        <v>0</v>
      </c>
      <c r="G15" s="224">
        <v>24000</v>
      </c>
      <c r="H15" s="224">
        <v>-110</v>
      </c>
      <c r="I15" s="248">
        <v>23880</v>
      </c>
    </row>
    <row r="16" spans="1:9" ht="64.5" customHeight="1">
      <c r="A16" s="256" t="s">
        <v>285</v>
      </c>
      <c r="B16" s="255" t="s">
        <v>284</v>
      </c>
      <c r="C16" s="153"/>
      <c r="D16" s="153"/>
      <c r="E16" s="153"/>
      <c r="F16" s="153"/>
      <c r="G16" s="224"/>
      <c r="H16" s="251">
        <v>10</v>
      </c>
      <c r="I16" s="248">
        <f>H16+G16</f>
        <v>10</v>
      </c>
    </row>
    <row r="17" spans="1:9" ht="38.25" customHeight="1">
      <c r="A17" s="18" t="s">
        <v>29</v>
      </c>
      <c r="B17" s="25" t="s">
        <v>30</v>
      </c>
      <c r="C17" s="153">
        <v>0</v>
      </c>
      <c r="D17" s="153">
        <v>0</v>
      </c>
      <c r="E17" s="153">
        <v>0</v>
      </c>
      <c r="F17" s="153">
        <v>0</v>
      </c>
      <c r="G17" s="224">
        <v>0</v>
      </c>
      <c r="H17" s="251">
        <v>100</v>
      </c>
      <c r="I17" s="248">
        <v>110</v>
      </c>
    </row>
    <row r="18" spans="1:9" s="12" customFormat="1" ht="19.5" customHeight="1">
      <c r="A18" s="19" t="s">
        <v>31</v>
      </c>
      <c r="B18" s="22" t="s">
        <v>32</v>
      </c>
      <c r="C18" s="152">
        <f aca="true" t="shared" si="2" ref="C18:I19">C19</f>
        <v>22800</v>
      </c>
      <c r="D18" s="152">
        <f t="shared" si="2"/>
        <v>22800</v>
      </c>
      <c r="E18" s="152">
        <f t="shared" si="2"/>
        <v>22800</v>
      </c>
      <c r="F18" s="152">
        <f t="shared" si="2"/>
        <v>0</v>
      </c>
      <c r="G18" s="223">
        <f t="shared" si="2"/>
        <v>22800</v>
      </c>
      <c r="H18" s="223">
        <f t="shared" si="2"/>
        <v>1700</v>
      </c>
      <c r="I18" s="152">
        <f t="shared" si="2"/>
        <v>24500</v>
      </c>
    </row>
    <row r="19" spans="1:9" ht="18.75" customHeight="1">
      <c r="A19" s="18" t="s">
        <v>33</v>
      </c>
      <c r="B19" s="6" t="s">
        <v>34</v>
      </c>
      <c r="C19" s="153">
        <f t="shared" si="2"/>
        <v>22800</v>
      </c>
      <c r="D19" s="153">
        <f t="shared" si="2"/>
        <v>22800</v>
      </c>
      <c r="E19" s="153">
        <f t="shared" si="2"/>
        <v>22800</v>
      </c>
      <c r="F19" s="153">
        <f t="shared" si="2"/>
        <v>0</v>
      </c>
      <c r="G19" s="224">
        <f t="shared" si="2"/>
        <v>22800</v>
      </c>
      <c r="H19" s="224">
        <f t="shared" si="2"/>
        <v>1700</v>
      </c>
      <c r="I19" s="153">
        <f t="shared" si="2"/>
        <v>24500</v>
      </c>
    </row>
    <row r="20" spans="1:9" ht="20.25" customHeight="1">
      <c r="A20" s="18" t="s">
        <v>35</v>
      </c>
      <c r="B20" s="6" t="s">
        <v>34</v>
      </c>
      <c r="C20" s="153">
        <v>22800</v>
      </c>
      <c r="D20" s="153">
        <v>22800</v>
      </c>
      <c r="E20" s="153">
        <v>22800</v>
      </c>
      <c r="F20" s="153">
        <v>0</v>
      </c>
      <c r="G20" s="224">
        <v>22800</v>
      </c>
      <c r="H20" s="18">
        <v>1700</v>
      </c>
      <c r="I20" s="248">
        <f>G20+H20</f>
        <v>24500</v>
      </c>
    </row>
    <row r="21" spans="1:9" s="31" customFormat="1" ht="18.75" customHeight="1">
      <c r="A21" s="28" t="s">
        <v>36</v>
      </c>
      <c r="B21" s="29" t="s">
        <v>37</v>
      </c>
      <c r="C21" s="154">
        <f aca="true" t="shared" si="3" ref="C21:I21">C22+C24</f>
        <v>605500</v>
      </c>
      <c r="D21" s="154">
        <f t="shared" si="3"/>
        <v>638400</v>
      </c>
      <c r="E21" s="154">
        <f t="shared" si="3"/>
        <v>658500</v>
      </c>
      <c r="F21" s="154">
        <f t="shared" si="3"/>
        <v>185000</v>
      </c>
      <c r="G21" s="225">
        <f t="shared" si="3"/>
        <v>790500</v>
      </c>
      <c r="H21" s="225">
        <f>H22+H24</f>
        <v>306500</v>
      </c>
      <c r="I21" s="154">
        <f t="shared" si="3"/>
        <v>1097000</v>
      </c>
    </row>
    <row r="22" spans="1:9" s="35" customFormat="1" ht="18.75" customHeight="1">
      <c r="A22" s="32" t="s">
        <v>38</v>
      </c>
      <c r="B22" s="33" t="s">
        <v>39</v>
      </c>
      <c r="C22" s="155">
        <f aca="true" t="shared" si="4" ref="C22:I22">C23</f>
        <v>44300</v>
      </c>
      <c r="D22" s="155">
        <f t="shared" si="4"/>
        <v>58000</v>
      </c>
      <c r="E22" s="155">
        <f t="shared" si="4"/>
        <v>59000</v>
      </c>
      <c r="F22" s="155">
        <f t="shared" si="4"/>
        <v>5000</v>
      </c>
      <c r="G22" s="226">
        <f t="shared" si="4"/>
        <v>49300</v>
      </c>
      <c r="H22" s="226">
        <f t="shared" si="4"/>
        <v>23700</v>
      </c>
      <c r="I22" s="155">
        <f t="shared" si="4"/>
        <v>73000</v>
      </c>
    </row>
    <row r="23" spans="1:9" s="35" customFormat="1" ht="40.5" customHeight="1">
      <c r="A23" s="32" t="s">
        <v>40</v>
      </c>
      <c r="B23" s="33" t="s">
        <v>41</v>
      </c>
      <c r="C23" s="155">
        <v>44300</v>
      </c>
      <c r="D23" s="155">
        <v>58000</v>
      </c>
      <c r="E23" s="155">
        <v>59000</v>
      </c>
      <c r="F23" s="54">
        <v>5000</v>
      </c>
      <c r="G23" s="227">
        <f>C23+F23</f>
        <v>49300</v>
      </c>
      <c r="H23" s="227">
        <v>23700</v>
      </c>
      <c r="I23" s="54">
        <f>G23+H23</f>
        <v>73000</v>
      </c>
    </row>
    <row r="24" spans="1:9" s="35" customFormat="1" ht="18.75" customHeight="1">
      <c r="A24" s="32" t="s">
        <v>42</v>
      </c>
      <c r="B24" s="33" t="s">
        <v>43</v>
      </c>
      <c r="C24" s="155">
        <f aca="true" t="shared" si="5" ref="C24:I24">C27+C25</f>
        <v>561200</v>
      </c>
      <c r="D24" s="155">
        <f t="shared" si="5"/>
        <v>580400</v>
      </c>
      <c r="E24" s="155">
        <f t="shared" si="5"/>
        <v>599500</v>
      </c>
      <c r="F24" s="155">
        <f t="shared" si="5"/>
        <v>180000</v>
      </c>
      <c r="G24" s="226">
        <f t="shared" si="5"/>
        <v>741200</v>
      </c>
      <c r="H24" s="226">
        <f t="shared" si="5"/>
        <v>282800</v>
      </c>
      <c r="I24" s="155">
        <f t="shared" si="5"/>
        <v>1024000</v>
      </c>
    </row>
    <row r="25" spans="1:9" s="35" customFormat="1" ht="16.5" customHeight="1">
      <c r="A25" s="5" t="s">
        <v>44</v>
      </c>
      <c r="B25" s="33" t="s">
        <v>45</v>
      </c>
      <c r="C25" s="155">
        <f aca="true" t="shared" si="6" ref="C25:I25">C26</f>
        <v>405600</v>
      </c>
      <c r="D25" s="155">
        <f t="shared" si="6"/>
        <v>405600</v>
      </c>
      <c r="E25" s="155">
        <f t="shared" si="6"/>
        <v>405600</v>
      </c>
      <c r="F25" s="155">
        <f t="shared" si="6"/>
        <v>0</v>
      </c>
      <c r="G25" s="226">
        <f t="shared" si="6"/>
        <v>405600</v>
      </c>
      <c r="H25" s="226">
        <v>164400</v>
      </c>
      <c r="I25" s="155">
        <f t="shared" si="6"/>
        <v>570000</v>
      </c>
    </row>
    <row r="26" spans="1:9" s="35" customFormat="1" ht="26.25" customHeight="1">
      <c r="A26" s="5" t="s">
        <v>46</v>
      </c>
      <c r="B26" s="33" t="s">
        <v>47</v>
      </c>
      <c r="C26" s="155">
        <v>405600</v>
      </c>
      <c r="D26" s="155">
        <v>405600</v>
      </c>
      <c r="E26" s="155">
        <v>405600</v>
      </c>
      <c r="F26" s="155">
        <v>0</v>
      </c>
      <c r="G26" s="226">
        <v>405600</v>
      </c>
      <c r="H26" s="226">
        <v>164400</v>
      </c>
      <c r="I26" s="249">
        <f>G26+H26</f>
        <v>570000</v>
      </c>
    </row>
    <row r="27" spans="1:9" s="35" customFormat="1" ht="15.75" customHeight="1">
      <c r="A27" s="5" t="s">
        <v>48</v>
      </c>
      <c r="B27" s="33" t="s">
        <v>49</v>
      </c>
      <c r="C27" s="155">
        <f aca="true" t="shared" si="7" ref="C27:I27">C28</f>
        <v>155600</v>
      </c>
      <c r="D27" s="155">
        <f t="shared" si="7"/>
        <v>174800</v>
      </c>
      <c r="E27" s="155">
        <f t="shared" si="7"/>
        <v>193900</v>
      </c>
      <c r="F27" s="155">
        <f t="shared" si="7"/>
        <v>180000</v>
      </c>
      <c r="G27" s="226">
        <f t="shared" si="7"/>
        <v>335600</v>
      </c>
      <c r="H27" s="226">
        <f t="shared" si="7"/>
        <v>118400</v>
      </c>
      <c r="I27" s="155">
        <f t="shared" si="7"/>
        <v>454000</v>
      </c>
    </row>
    <row r="28" spans="1:9" s="35" customFormat="1" ht="31.5" customHeight="1">
      <c r="A28" s="5" t="s">
        <v>50</v>
      </c>
      <c r="B28" s="33" t="s">
        <v>51</v>
      </c>
      <c r="C28" s="155">
        <v>155600</v>
      </c>
      <c r="D28" s="155">
        <v>174800</v>
      </c>
      <c r="E28" s="155">
        <v>193900</v>
      </c>
      <c r="F28" s="54">
        <v>180000</v>
      </c>
      <c r="G28" s="227">
        <f>C28+F28</f>
        <v>335600</v>
      </c>
      <c r="H28" s="32">
        <v>118400</v>
      </c>
      <c r="I28" s="250">
        <f>G28+H28</f>
        <v>454000</v>
      </c>
    </row>
    <row r="29" spans="1:9" s="12" customFormat="1" ht="28.5" customHeight="1">
      <c r="A29" s="19" t="s">
        <v>52</v>
      </c>
      <c r="B29" s="22" t="s">
        <v>53</v>
      </c>
      <c r="C29" s="156">
        <f aca="true" t="shared" si="8" ref="C29:I29">C30</f>
        <v>5000</v>
      </c>
      <c r="D29" s="156">
        <f t="shared" si="8"/>
        <v>5000</v>
      </c>
      <c r="E29" s="156">
        <f t="shared" si="8"/>
        <v>5000</v>
      </c>
      <c r="F29" s="156">
        <f t="shared" si="8"/>
        <v>0</v>
      </c>
      <c r="G29" s="228">
        <f t="shared" si="8"/>
        <v>5000</v>
      </c>
      <c r="H29" s="228">
        <f t="shared" si="8"/>
        <v>2700</v>
      </c>
      <c r="I29" s="156">
        <f t="shared" si="8"/>
        <v>7700</v>
      </c>
    </row>
    <row r="30" spans="1:9" ht="14.25" customHeight="1">
      <c r="A30" s="18" t="s">
        <v>54</v>
      </c>
      <c r="B30" s="38" t="s">
        <v>55</v>
      </c>
      <c r="C30" s="157">
        <f>C31</f>
        <v>5000</v>
      </c>
      <c r="D30" s="157">
        <f aca="true" t="shared" si="9" ref="D30:I31">D31</f>
        <v>5000</v>
      </c>
      <c r="E30" s="157">
        <f t="shared" si="9"/>
        <v>5000</v>
      </c>
      <c r="F30" s="157">
        <f t="shared" si="9"/>
        <v>0</v>
      </c>
      <c r="G30" s="229">
        <f t="shared" si="9"/>
        <v>5000</v>
      </c>
      <c r="H30" s="229">
        <f t="shared" si="9"/>
        <v>2700</v>
      </c>
      <c r="I30" s="157">
        <f t="shared" si="9"/>
        <v>7700</v>
      </c>
    </row>
    <row r="31" spans="1:9" ht="18" customHeight="1">
      <c r="A31" s="18" t="s">
        <v>56</v>
      </c>
      <c r="B31" s="25" t="s">
        <v>57</v>
      </c>
      <c r="C31" s="157">
        <f>C32</f>
        <v>5000</v>
      </c>
      <c r="D31" s="157">
        <f t="shared" si="9"/>
        <v>5000</v>
      </c>
      <c r="E31" s="157">
        <f t="shared" si="9"/>
        <v>5000</v>
      </c>
      <c r="F31" s="157">
        <f t="shared" si="9"/>
        <v>0</v>
      </c>
      <c r="G31" s="229">
        <f t="shared" si="9"/>
        <v>5000</v>
      </c>
      <c r="H31" s="229">
        <f t="shared" si="9"/>
        <v>2700</v>
      </c>
      <c r="I31" s="157">
        <f t="shared" si="9"/>
        <v>7700</v>
      </c>
    </row>
    <row r="32" spans="1:9" ht="19.5" customHeight="1">
      <c r="A32" s="18" t="s">
        <v>58</v>
      </c>
      <c r="B32" s="25" t="s">
        <v>59</v>
      </c>
      <c r="C32" s="153">
        <v>5000</v>
      </c>
      <c r="D32" s="153">
        <v>5000</v>
      </c>
      <c r="E32" s="153">
        <v>5000</v>
      </c>
      <c r="F32" s="182"/>
      <c r="G32" s="182">
        <v>5000</v>
      </c>
      <c r="H32" s="251">
        <v>2700</v>
      </c>
      <c r="I32" s="251">
        <f>G32+H32</f>
        <v>7700</v>
      </c>
    </row>
    <row r="33" spans="1:10" s="44" customFormat="1" ht="17.25" customHeight="1">
      <c r="A33" s="41" t="s">
        <v>60</v>
      </c>
      <c r="B33" s="22" t="s">
        <v>61</v>
      </c>
      <c r="C33" s="156">
        <f aca="true" t="shared" si="10" ref="C33:I33">C34</f>
        <v>1632957.1</v>
      </c>
      <c r="D33" s="156">
        <f t="shared" si="10"/>
        <v>1714775.42</v>
      </c>
      <c r="E33" s="156">
        <f t="shared" si="10"/>
        <v>1802673.92</v>
      </c>
      <c r="F33" s="156">
        <f t="shared" si="10"/>
        <v>202024.2</v>
      </c>
      <c r="G33" s="228">
        <f t="shared" si="10"/>
        <v>1843745.3</v>
      </c>
      <c r="H33" s="228">
        <f t="shared" si="10"/>
        <v>0</v>
      </c>
      <c r="I33" s="156">
        <f t="shared" si="10"/>
        <v>1843745.3</v>
      </c>
      <c r="J33" s="43"/>
    </row>
    <row r="34" spans="1:10" s="3" customFormat="1" ht="29.25" customHeight="1" hidden="1">
      <c r="A34" s="16" t="s">
        <v>62</v>
      </c>
      <c r="B34" s="6" t="s">
        <v>63</v>
      </c>
      <c r="C34" s="157">
        <f aca="true" t="shared" si="11" ref="C34:I34">C35+C40+C46</f>
        <v>1632957.1</v>
      </c>
      <c r="D34" s="157">
        <f t="shared" si="11"/>
        <v>1714775.42</v>
      </c>
      <c r="E34" s="157">
        <f t="shared" si="11"/>
        <v>1802673.92</v>
      </c>
      <c r="F34" s="157">
        <f t="shared" si="11"/>
        <v>202024.2</v>
      </c>
      <c r="G34" s="229">
        <f t="shared" si="11"/>
        <v>1843745.3</v>
      </c>
      <c r="H34" s="229">
        <f t="shared" si="11"/>
        <v>0</v>
      </c>
      <c r="I34" s="157">
        <f t="shared" si="11"/>
        <v>1843745.3</v>
      </c>
      <c r="J34" s="46"/>
    </row>
    <row r="35" spans="1:10" s="44" customFormat="1" ht="29.25" customHeight="1" hidden="1">
      <c r="A35" s="41" t="s">
        <v>64</v>
      </c>
      <c r="B35" s="22" t="s">
        <v>65</v>
      </c>
      <c r="C35" s="156">
        <f aca="true" t="shared" si="12" ref="C35:I35">C36+C38</f>
        <v>633300</v>
      </c>
      <c r="D35" s="156">
        <f t="shared" si="12"/>
        <v>662800</v>
      </c>
      <c r="E35" s="156">
        <f t="shared" si="12"/>
        <v>696100</v>
      </c>
      <c r="F35" s="156">
        <f t="shared" si="12"/>
        <v>0</v>
      </c>
      <c r="G35" s="228">
        <f t="shared" si="12"/>
        <v>633300</v>
      </c>
      <c r="H35" s="228">
        <f t="shared" si="12"/>
        <v>0</v>
      </c>
      <c r="I35" s="156">
        <f t="shared" si="12"/>
        <v>633300</v>
      </c>
      <c r="J35" s="43"/>
    </row>
    <row r="36" spans="1:10" s="3" customFormat="1" ht="16.5" customHeight="1" hidden="1">
      <c r="A36" s="16" t="s">
        <v>66</v>
      </c>
      <c r="B36" s="6" t="s">
        <v>67</v>
      </c>
      <c r="C36" s="157">
        <f aca="true" t="shared" si="13" ref="C36:I36">C37</f>
        <v>96900</v>
      </c>
      <c r="D36" s="157">
        <f t="shared" si="13"/>
        <v>93200</v>
      </c>
      <c r="E36" s="157">
        <f t="shared" si="13"/>
        <v>91000</v>
      </c>
      <c r="F36" s="157">
        <f t="shared" si="13"/>
        <v>0</v>
      </c>
      <c r="G36" s="229">
        <f t="shared" si="13"/>
        <v>96900</v>
      </c>
      <c r="H36" s="229">
        <f t="shared" si="13"/>
        <v>0</v>
      </c>
      <c r="I36" s="157">
        <f t="shared" si="13"/>
        <v>96900</v>
      </c>
      <c r="J36" s="46"/>
    </row>
    <row r="37" spans="1:9" s="3" customFormat="1" ht="27" customHeight="1" hidden="1">
      <c r="A37" s="16" t="s">
        <v>2</v>
      </c>
      <c r="B37" s="47" t="s">
        <v>3</v>
      </c>
      <c r="C37" s="157">
        <v>96900</v>
      </c>
      <c r="D37" s="157">
        <v>93200</v>
      </c>
      <c r="E37" s="157">
        <v>91000</v>
      </c>
      <c r="F37" s="52">
        <v>0</v>
      </c>
      <c r="G37" s="230">
        <v>96900</v>
      </c>
      <c r="H37" s="252">
        <v>0</v>
      </c>
      <c r="I37" s="251">
        <f>G37+H37</f>
        <v>96900</v>
      </c>
    </row>
    <row r="38" spans="1:9" s="3" customFormat="1" ht="27" customHeight="1" hidden="1">
      <c r="A38" s="16" t="s">
        <v>68</v>
      </c>
      <c r="B38" s="6" t="s">
        <v>69</v>
      </c>
      <c r="C38" s="157">
        <f aca="true" t="shared" si="14" ref="C38:I38">C39</f>
        <v>536400</v>
      </c>
      <c r="D38" s="157">
        <f t="shared" si="14"/>
        <v>569600</v>
      </c>
      <c r="E38" s="157">
        <f t="shared" si="14"/>
        <v>605100</v>
      </c>
      <c r="F38" s="157">
        <f t="shared" si="14"/>
        <v>0</v>
      </c>
      <c r="G38" s="229">
        <f t="shared" si="14"/>
        <v>536400</v>
      </c>
      <c r="H38" s="229">
        <f t="shared" si="14"/>
        <v>0</v>
      </c>
      <c r="I38" s="157">
        <f t="shared" si="14"/>
        <v>536400</v>
      </c>
    </row>
    <row r="39" spans="1:9" s="3" customFormat="1" ht="27.75" customHeight="1" hidden="1">
      <c r="A39" s="16" t="s">
        <v>4</v>
      </c>
      <c r="B39" s="6" t="s">
        <v>5</v>
      </c>
      <c r="C39" s="157">
        <v>536400</v>
      </c>
      <c r="D39" s="157">
        <v>569600</v>
      </c>
      <c r="E39" s="157">
        <v>605100</v>
      </c>
      <c r="F39" s="52">
        <v>0</v>
      </c>
      <c r="G39" s="230">
        <v>536400</v>
      </c>
      <c r="H39" s="251">
        <v>0</v>
      </c>
      <c r="I39" s="251">
        <f>G39+H39</f>
        <v>536400</v>
      </c>
    </row>
    <row r="40" spans="1:9" s="44" customFormat="1" ht="29.25" customHeight="1" hidden="1">
      <c r="A40" s="41" t="s">
        <v>70</v>
      </c>
      <c r="B40" s="22" t="s">
        <v>71</v>
      </c>
      <c r="C40" s="156">
        <f aca="true" t="shared" si="15" ref="C40:I40">C41+C43</f>
        <v>63999</v>
      </c>
      <c r="D40" s="156">
        <f t="shared" si="15"/>
        <v>64678</v>
      </c>
      <c r="E40" s="156">
        <f t="shared" si="15"/>
        <v>67003</v>
      </c>
      <c r="F40" s="156">
        <f t="shared" si="15"/>
        <v>0</v>
      </c>
      <c r="G40" s="228">
        <f t="shared" si="15"/>
        <v>72763</v>
      </c>
      <c r="H40" s="228">
        <f t="shared" si="15"/>
        <v>0</v>
      </c>
      <c r="I40" s="156">
        <f t="shared" si="15"/>
        <v>72763</v>
      </c>
    </row>
    <row r="41" spans="1:9" s="3" customFormat="1" ht="41.25" customHeight="1" hidden="1">
      <c r="A41" s="16" t="s">
        <v>72</v>
      </c>
      <c r="B41" s="6" t="s">
        <v>73</v>
      </c>
      <c r="C41" s="157">
        <f aca="true" t="shared" si="16" ref="C41:I41">C42</f>
        <v>63999</v>
      </c>
      <c r="D41" s="157">
        <f t="shared" si="16"/>
        <v>64678</v>
      </c>
      <c r="E41" s="157">
        <f t="shared" si="16"/>
        <v>67003</v>
      </c>
      <c r="F41" s="157">
        <f t="shared" si="16"/>
        <v>0</v>
      </c>
      <c r="G41" s="229">
        <f t="shared" si="16"/>
        <v>72763</v>
      </c>
      <c r="H41" s="229">
        <f t="shared" si="16"/>
        <v>0</v>
      </c>
      <c r="I41" s="157">
        <f t="shared" si="16"/>
        <v>72763</v>
      </c>
    </row>
    <row r="42" spans="1:9" s="3" customFormat="1" ht="39" customHeight="1" hidden="1">
      <c r="A42" s="16" t="s">
        <v>6</v>
      </c>
      <c r="B42" s="6" t="s">
        <v>74</v>
      </c>
      <c r="C42" s="157">
        <v>63999</v>
      </c>
      <c r="D42" s="157">
        <v>64678</v>
      </c>
      <c r="E42" s="157">
        <v>67003</v>
      </c>
      <c r="F42" s="184">
        <v>0</v>
      </c>
      <c r="G42" s="184">
        <v>72763</v>
      </c>
      <c r="H42" s="251"/>
      <c r="I42" s="251">
        <f>G42+H42</f>
        <v>72763</v>
      </c>
    </row>
    <row r="43" spans="1:9" s="3" customFormat="1" ht="27" customHeight="1" hidden="1">
      <c r="A43" s="16" t="s">
        <v>75</v>
      </c>
      <c r="B43" s="6" t="s">
        <v>76</v>
      </c>
      <c r="C43" s="157">
        <f aca="true" t="shared" si="17" ref="C43:E44">C44</f>
        <v>0</v>
      </c>
      <c r="D43" s="157">
        <f t="shared" si="17"/>
        <v>0</v>
      </c>
      <c r="E43" s="157">
        <f t="shared" si="17"/>
        <v>0</v>
      </c>
      <c r="F43" s="183"/>
      <c r="G43" s="183"/>
      <c r="H43" s="231"/>
      <c r="I43" s="231"/>
    </row>
    <row r="44" spans="1:9" s="3" customFormat="1" ht="26.25" customHeight="1" hidden="1">
      <c r="A44" s="16" t="s">
        <v>7</v>
      </c>
      <c r="B44" s="6" t="s">
        <v>77</v>
      </c>
      <c r="C44" s="157">
        <f t="shared" si="17"/>
        <v>0</v>
      </c>
      <c r="D44" s="157">
        <f t="shared" si="17"/>
        <v>0</v>
      </c>
      <c r="E44" s="157">
        <f t="shared" si="17"/>
        <v>0</v>
      </c>
      <c r="F44" s="183"/>
      <c r="G44" s="183"/>
      <c r="H44" s="231"/>
      <c r="I44" s="231"/>
    </row>
    <row r="45" spans="1:9" s="3" customFormat="1" ht="39" customHeight="1" hidden="1">
      <c r="A45" s="16"/>
      <c r="B45" s="6" t="s">
        <v>78</v>
      </c>
      <c r="C45" s="157"/>
      <c r="D45" s="157"/>
      <c r="E45" s="157"/>
      <c r="F45" s="184"/>
      <c r="G45" s="184"/>
      <c r="H45" s="18"/>
      <c r="I45" s="18"/>
    </row>
    <row r="46" spans="1:9" s="44" customFormat="1" ht="16.5" customHeight="1" hidden="1">
      <c r="A46" s="41" t="s">
        <v>79</v>
      </c>
      <c r="B46" s="22" t="s">
        <v>80</v>
      </c>
      <c r="C46" s="156">
        <f aca="true" t="shared" si="18" ref="C46:I47">C47</f>
        <v>935658.1</v>
      </c>
      <c r="D46" s="156">
        <f t="shared" si="18"/>
        <v>987297.42</v>
      </c>
      <c r="E46" s="156">
        <f t="shared" si="18"/>
        <v>1039570.92</v>
      </c>
      <c r="F46" s="156">
        <f t="shared" si="18"/>
        <v>202024.2</v>
      </c>
      <c r="G46" s="228">
        <f t="shared" si="18"/>
        <v>1137682.3</v>
      </c>
      <c r="H46" s="228">
        <f t="shared" si="18"/>
        <v>0</v>
      </c>
      <c r="I46" s="156">
        <f t="shared" si="18"/>
        <v>1137682.3</v>
      </c>
    </row>
    <row r="47" spans="1:9" s="44" customFormat="1" ht="51.75" customHeight="1" hidden="1">
      <c r="A47" s="16" t="s">
        <v>81</v>
      </c>
      <c r="B47" s="6" t="s">
        <v>82</v>
      </c>
      <c r="C47" s="157">
        <f t="shared" si="18"/>
        <v>935658.1</v>
      </c>
      <c r="D47" s="157">
        <f t="shared" si="18"/>
        <v>987297.42</v>
      </c>
      <c r="E47" s="157">
        <f t="shared" si="18"/>
        <v>1039570.92</v>
      </c>
      <c r="F47" s="157">
        <f t="shared" si="18"/>
        <v>202024.2</v>
      </c>
      <c r="G47" s="229">
        <f t="shared" si="18"/>
        <v>1137682.3</v>
      </c>
      <c r="H47" s="229">
        <f t="shared" si="18"/>
        <v>0</v>
      </c>
      <c r="I47" s="157">
        <f t="shared" si="18"/>
        <v>1137682.3</v>
      </c>
    </row>
    <row r="48" spans="1:9" s="3" customFormat="1" ht="64.5" customHeight="1" hidden="1">
      <c r="A48" s="16" t="s">
        <v>8</v>
      </c>
      <c r="B48" s="6" t="s">
        <v>9</v>
      </c>
      <c r="C48" s="157">
        <v>935658.1</v>
      </c>
      <c r="D48" s="157">
        <v>987297.42</v>
      </c>
      <c r="E48" s="157">
        <v>1039570.92</v>
      </c>
      <c r="F48" s="52">
        <v>202024.2</v>
      </c>
      <c r="G48" s="230">
        <f>C48+F48</f>
        <v>1137682.3</v>
      </c>
      <c r="H48" s="230">
        <v>0</v>
      </c>
      <c r="I48" s="52">
        <v>1137682.3</v>
      </c>
    </row>
    <row r="49" spans="1:9" s="44" customFormat="1" ht="17.25" customHeight="1">
      <c r="A49" s="41"/>
      <c r="B49" s="22" t="s">
        <v>83</v>
      </c>
      <c r="C49" s="156">
        <f aca="true" t="shared" si="19" ref="C49:I49">C12+C33</f>
        <v>2290257.1</v>
      </c>
      <c r="D49" s="156">
        <f t="shared" si="19"/>
        <v>2404975.42</v>
      </c>
      <c r="E49" s="156">
        <f t="shared" si="19"/>
        <v>2512973.92</v>
      </c>
      <c r="F49" s="156">
        <f t="shared" si="19"/>
        <v>387024.2</v>
      </c>
      <c r="G49" s="228">
        <f t="shared" si="19"/>
        <v>2686045.3</v>
      </c>
      <c r="H49" s="228">
        <f t="shared" si="19"/>
        <v>310900</v>
      </c>
      <c r="I49" s="156">
        <f t="shared" si="19"/>
        <v>2996945.3</v>
      </c>
    </row>
    <row r="52" spans="2:3" ht="13.5" customHeight="1">
      <c r="B52" s="263"/>
      <c r="C52" s="263"/>
    </row>
  </sheetData>
  <sheetProtection/>
  <mergeCells count="7">
    <mergeCell ref="B4:H4"/>
    <mergeCell ref="B2:C2"/>
    <mergeCell ref="B52:C52"/>
    <mergeCell ref="B3:G3"/>
    <mergeCell ref="A7:H7"/>
    <mergeCell ref="B6:H6"/>
    <mergeCell ref="B5:H5"/>
  </mergeCells>
  <printOptions/>
  <pageMargins left="0.6692913385826772" right="0.3937007874015748" top="0.4330708661417323" bottom="0.4330708661417323" header="1.141732283464567" footer="0.3937007874015748"/>
  <pageSetup fitToWidth="0" fitToHeight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0"/>
  <sheetViews>
    <sheetView tabSelected="1" zoomScalePageLayoutView="0" workbookViewId="0" topLeftCell="B20">
      <selection activeCell="B25" sqref="B25:B30"/>
    </sheetView>
  </sheetViews>
  <sheetFormatPr defaultColWidth="0" defaultRowHeight="15"/>
  <cols>
    <col min="1" max="1" width="2.421875" style="4" hidden="1" customWidth="1"/>
    <col min="2" max="2" width="51.00390625" style="2" customWidth="1"/>
    <col min="3" max="3" width="4.7109375" style="196" customWidth="1"/>
    <col min="4" max="4" width="3.57421875" style="129" customWidth="1"/>
    <col min="5" max="5" width="3.7109375" style="129" customWidth="1"/>
    <col min="6" max="6" width="12.00390625" style="129" customWidth="1"/>
    <col min="7" max="7" width="4.00390625" style="89" customWidth="1"/>
    <col min="8" max="8" width="13.28125" style="89" hidden="1" customWidth="1"/>
    <col min="9" max="10" width="13.28125" style="4" hidden="1" customWidth="1"/>
    <col min="11" max="11" width="15.421875" style="4" hidden="1" customWidth="1"/>
    <col min="12" max="12" width="14.8515625" style="4" hidden="1" customWidth="1"/>
    <col min="13" max="14" width="13.140625" style="4" hidden="1" customWidth="1"/>
    <col min="15" max="15" width="14.140625" style="4" hidden="1" customWidth="1"/>
    <col min="16" max="16" width="13.8515625" style="4" hidden="1" customWidth="1"/>
    <col min="17" max="17" width="10.28125" style="4" hidden="1" customWidth="1"/>
    <col min="18" max="18" width="13.8515625" style="4" customWidth="1"/>
    <col min="19" max="248" width="9.140625" style="4" customWidth="1"/>
    <col min="249" max="249" width="0" style="4" hidden="1" customWidth="1"/>
    <col min="250" max="250" width="76.00390625" style="4" customWidth="1"/>
    <col min="251" max="16384" width="0" style="4" hidden="1" customWidth="1"/>
  </cols>
  <sheetData>
    <row r="1" spans="3:8" ht="12.75" hidden="1">
      <c r="C1" s="1" t="s">
        <v>87</v>
      </c>
      <c r="D1" s="3"/>
      <c r="E1" s="3"/>
      <c r="F1" s="3"/>
      <c r="G1" s="3"/>
      <c r="H1" s="3"/>
    </row>
    <row r="2" spans="3:8" ht="55.5" customHeight="1" hidden="1">
      <c r="C2" s="272" t="s">
        <v>88</v>
      </c>
      <c r="D2" s="272"/>
      <c r="E2" s="272"/>
      <c r="F2" s="272"/>
      <c r="G2" s="272"/>
      <c r="H2" s="272"/>
    </row>
    <row r="3" spans="3:17" ht="13.5" customHeight="1">
      <c r="C3" s="272" t="s">
        <v>269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3:18" ht="72" customHeight="1">
      <c r="C4" s="266" t="s">
        <v>275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3:17" ht="13.5" customHeight="1">
      <c r="C5" s="268" t="s">
        <v>287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3:18" ht="47.25" customHeight="1">
      <c r="C6" s="267" t="s">
        <v>273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</row>
    <row r="7" spans="3:8" ht="9" customHeight="1">
      <c r="C7" s="93"/>
      <c r="D7" s="56"/>
      <c r="E7" s="56"/>
      <c r="F7" s="56"/>
      <c r="G7" s="56"/>
      <c r="H7" s="56"/>
    </row>
    <row r="8" spans="1:17" ht="43.5" customHeight="1">
      <c r="A8" s="271" t="s">
        <v>276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</row>
    <row r="9" spans="1:8" ht="12" customHeight="1">
      <c r="A9" s="57"/>
      <c r="B9" s="57"/>
      <c r="D9" s="57"/>
      <c r="E9" s="57"/>
      <c r="F9" s="57"/>
      <c r="G9" s="57"/>
      <c r="H9" s="59"/>
    </row>
    <row r="10" spans="1:18" s="61" customFormat="1" ht="24" customHeight="1">
      <c r="A10" s="273" t="s">
        <v>16</v>
      </c>
      <c r="B10" s="273"/>
      <c r="C10" s="94" t="s">
        <v>89</v>
      </c>
      <c r="D10" s="96" t="s">
        <v>90</v>
      </c>
      <c r="E10" s="96" t="s">
        <v>91</v>
      </c>
      <c r="F10" s="96" t="s">
        <v>93</v>
      </c>
      <c r="G10" s="96" t="s">
        <v>94</v>
      </c>
      <c r="H10" s="16" t="s">
        <v>248</v>
      </c>
      <c r="I10" s="16" t="s">
        <v>249</v>
      </c>
      <c r="J10" s="16" t="s">
        <v>250</v>
      </c>
      <c r="K10" s="195">
        <v>2018</v>
      </c>
      <c r="L10" s="204" t="s">
        <v>264</v>
      </c>
      <c r="M10" s="16" t="s">
        <v>249</v>
      </c>
      <c r="N10" s="16" t="s">
        <v>250</v>
      </c>
      <c r="O10" s="215" t="s">
        <v>263</v>
      </c>
      <c r="P10" s="60" t="s">
        <v>289</v>
      </c>
      <c r="Q10" s="60" t="s">
        <v>290</v>
      </c>
      <c r="R10" s="60" t="s">
        <v>291</v>
      </c>
    </row>
    <row r="11" spans="1:18" s="61" customFormat="1" ht="17.25" customHeight="1">
      <c r="A11" s="62"/>
      <c r="B11" s="63" t="s">
        <v>96</v>
      </c>
      <c r="C11" s="102">
        <v>865</v>
      </c>
      <c r="D11" s="99"/>
      <c r="E11" s="99"/>
      <c r="F11" s="99"/>
      <c r="G11" s="99"/>
      <c r="H11" s="168" t="e">
        <f>H12+H48+H55+H59+H64+H82+H87+#REF!</f>
        <v>#REF!</v>
      </c>
      <c r="I11" s="168" t="e">
        <f>I12+I48+I55+I59+I64+I82+I87+#REF!</f>
        <v>#REF!</v>
      </c>
      <c r="J11" s="168" t="e">
        <f>J12+J48+J55+J59+J64+J82+J87+#REF!</f>
        <v>#REF!</v>
      </c>
      <c r="K11" s="205">
        <f aca="true" t="shared" si="0" ref="K11:R11">K12+K48+K55+K59+K64+K82+K87</f>
        <v>874116.2</v>
      </c>
      <c r="L11" s="205">
        <f t="shared" si="0"/>
        <v>3164373.3</v>
      </c>
      <c r="M11" s="205">
        <f t="shared" si="0"/>
        <v>2482043.42</v>
      </c>
      <c r="N11" s="205">
        <f t="shared" si="0"/>
        <v>2620788.92</v>
      </c>
      <c r="O11" s="205">
        <f t="shared" si="0"/>
        <v>8764</v>
      </c>
      <c r="P11" s="205">
        <f t="shared" si="0"/>
        <v>3173137.3</v>
      </c>
      <c r="Q11" s="205">
        <f t="shared" si="0"/>
        <v>-103777.14</v>
      </c>
      <c r="R11" s="205">
        <f t="shared" si="0"/>
        <v>3069360.16</v>
      </c>
    </row>
    <row r="12" spans="1:18" s="66" customFormat="1" ht="15.75" customHeight="1">
      <c r="A12" s="274" t="s">
        <v>97</v>
      </c>
      <c r="B12" s="274"/>
      <c r="C12" s="163">
        <v>865</v>
      </c>
      <c r="D12" s="119" t="s">
        <v>98</v>
      </c>
      <c r="E12" s="158"/>
      <c r="F12" s="158"/>
      <c r="G12" s="158"/>
      <c r="H12" s="169">
        <f aca="true" t="shared" si="1" ref="H12:R12">H13+H17+H31+H38</f>
        <v>1247184</v>
      </c>
      <c r="I12" s="169">
        <f t="shared" si="1"/>
        <v>1163937</v>
      </c>
      <c r="J12" s="169">
        <f t="shared" si="1"/>
        <v>1225409</v>
      </c>
      <c r="K12" s="169">
        <f t="shared" si="1"/>
        <v>342524</v>
      </c>
      <c r="L12" s="206">
        <f t="shared" si="1"/>
        <v>1589708</v>
      </c>
      <c r="M12" s="206">
        <f t="shared" si="1"/>
        <v>1163937</v>
      </c>
      <c r="N12" s="206">
        <f t="shared" si="1"/>
        <v>1225409</v>
      </c>
      <c r="O12" s="206">
        <f t="shared" si="1"/>
        <v>100000</v>
      </c>
      <c r="P12" s="206">
        <f t="shared" si="1"/>
        <v>1689708</v>
      </c>
      <c r="Q12" s="206">
        <f t="shared" si="1"/>
        <v>-64180.1</v>
      </c>
      <c r="R12" s="206">
        <f t="shared" si="1"/>
        <v>1625527.9000000001</v>
      </c>
    </row>
    <row r="13" spans="1:18" ht="28.5" customHeight="1">
      <c r="A13" s="269" t="s">
        <v>99</v>
      </c>
      <c r="B13" s="269"/>
      <c r="C13" s="163">
        <v>865</v>
      </c>
      <c r="D13" s="122" t="s">
        <v>98</v>
      </c>
      <c r="E13" s="122" t="s">
        <v>100</v>
      </c>
      <c r="F13" s="122"/>
      <c r="G13" s="99"/>
      <c r="H13" s="170">
        <f aca="true" t="shared" si="2" ref="H13:R13">H14</f>
        <v>419223</v>
      </c>
      <c r="I13" s="170">
        <f t="shared" si="2"/>
        <v>419223</v>
      </c>
      <c r="J13" s="170">
        <f t="shared" si="2"/>
        <v>419223</v>
      </c>
      <c r="K13" s="170">
        <f t="shared" si="2"/>
        <v>0</v>
      </c>
      <c r="L13" s="207">
        <f t="shared" si="2"/>
        <v>419223</v>
      </c>
      <c r="M13" s="207">
        <f t="shared" si="2"/>
        <v>419223</v>
      </c>
      <c r="N13" s="207">
        <f t="shared" si="2"/>
        <v>419223</v>
      </c>
      <c r="O13" s="207">
        <f t="shared" si="2"/>
        <v>8272</v>
      </c>
      <c r="P13" s="207">
        <f t="shared" si="2"/>
        <v>427495</v>
      </c>
      <c r="Q13" s="207">
        <f t="shared" si="2"/>
        <v>-1.03</v>
      </c>
      <c r="R13" s="207">
        <f t="shared" si="2"/>
        <v>427493.97</v>
      </c>
    </row>
    <row r="14" spans="1:18" ht="26.25" customHeight="1">
      <c r="A14" s="68" t="s">
        <v>101</v>
      </c>
      <c r="B14" s="199" t="s">
        <v>191</v>
      </c>
      <c r="C14" s="164">
        <v>865</v>
      </c>
      <c r="D14" s="106" t="s">
        <v>98</v>
      </c>
      <c r="E14" s="106" t="s">
        <v>100</v>
      </c>
      <c r="F14" s="111" t="s">
        <v>246</v>
      </c>
      <c r="G14" s="160" t="s">
        <v>102</v>
      </c>
      <c r="H14" s="170">
        <f aca="true" t="shared" si="3" ref="H14:R15">H15</f>
        <v>419223</v>
      </c>
      <c r="I14" s="170">
        <f t="shared" si="3"/>
        <v>419223</v>
      </c>
      <c r="J14" s="170">
        <f t="shared" si="3"/>
        <v>419223</v>
      </c>
      <c r="K14" s="170">
        <f t="shared" si="3"/>
        <v>0</v>
      </c>
      <c r="L14" s="207">
        <f t="shared" si="3"/>
        <v>419223</v>
      </c>
      <c r="M14" s="207">
        <f t="shared" si="3"/>
        <v>419223</v>
      </c>
      <c r="N14" s="207">
        <f t="shared" si="3"/>
        <v>419223</v>
      </c>
      <c r="O14" s="207">
        <f t="shared" si="3"/>
        <v>8272</v>
      </c>
      <c r="P14" s="207">
        <f t="shared" si="3"/>
        <v>427495</v>
      </c>
      <c r="Q14" s="207">
        <f t="shared" si="3"/>
        <v>-1.03</v>
      </c>
      <c r="R14" s="207">
        <f t="shared" si="3"/>
        <v>427493.97</v>
      </c>
    </row>
    <row r="15" spans="1:18" ht="56.25" customHeight="1">
      <c r="A15" s="70" t="s">
        <v>103</v>
      </c>
      <c r="B15" s="70" t="s">
        <v>103</v>
      </c>
      <c r="C15" s="164">
        <v>865</v>
      </c>
      <c r="D15" s="106" t="s">
        <v>98</v>
      </c>
      <c r="E15" s="106" t="s">
        <v>100</v>
      </c>
      <c r="F15" s="111" t="s">
        <v>246</v>
      </c>
      <c r="G15" s="111" t="s">
        <v>104</v>
      </c>
      <c r="H15" s="170">
        <f t="shared" si="3"/>
        <v>419223</v>
      </c>
      <c r="I15" s="170">
        <f t="shared" si="3"/>
        <v>419223</v>
      </c>
      <c r="J15" s="170">
        <f t="shared" si="3"/>
        <v>419223</v>
      </c>
      <c r="K15" s="170">
        <f t="shared" si="3"/>
        <v>0</v>
      </c>
      <c r="L15" s="207">
        <f t="shared" si="3"/>
        <v>419223</v>
      </c>
      <c r="M15" s="207">
        <f t="shared" si="3"/>
        <v>419223</v>
      </c>
      <c r="N15" s="207">
        <f t="shared" si="3"/>
        <v>419223</v>
      </c>
      <c r="O15" s="207">
        <f t="shared" si="3"/>
        <v>8272</v>
      </c>
      <c r="P15" s="207">
        <f t="shared" si="3"/>
        <v>427495</v>
      </c>
      <c r="Q15" s="207">
        <f t="shared" si="3"/>
        <v>-1.03</v>
      </c>
      <c r="R15" s="207">
        <f t="shared" si="3"/>
        <v>427493.97</v>
      </c>
    </row>
    <row r="16" spans="1:18" ht="27" customHeight="1">
      <c r="A16" s="70" t="s">
        <v>105</v>
      </c>
      <c r="B16" s="70" t="s">
        <v>105</v>
      </c>
      <c r="C16" s="164">
        <v>865</v>
      </c>
      <c r="D16" s="99" t="s">
        <v>98</v>
      </c>
      <c r="E16" s="99" t="s">
        <v>100</v>
      </c>
      <c r="F16" s="111" t="s">
        <v>246</v>
      </c>
      <c r="G16" s="111" t="s">
        <v>106</v>
      </c>
      <c r="H16" s="170">
        <v>419223</v>
      </c>
      <c r="I16" s="170">
        <v>419223</v>
      </c>
      <c r="J16" s="170">
        <v>419223</v>
      </c>
      <c r="K16" s="170"/>
      <c r="L16" s="207">
        <v>419223</v>
      </c>
      <c r="M16" s="170">
        <v>419223</v>
      </c>
      <c r="N16" s="170">
        <v>419223</v>
      </c>
      <c r="O16" s="216">
        <v>8272</v>
      </c>
      <c r="P16" s="216">
        <f>L16+O16</f>
        <v>427495</v>
      </c>
      <c r="Q16" s="217">
        <v>-1.03</v>
      </c>
      <c r="R16" s="216">
        <f>P16+Q16</f>
        <v>427493.97</v>
      </c>
    </row>
    <row r="17" spans="1:18" s="71" customFormat="1" ht="48.75" customHeight="1">
      <c r="A17" s="274" t="s">
        <v>109</v>
      </c>
      <c r="B17" s="274"/>
      <c r="C17" s="163">
        <v>865</v>
      </c>
      <c r="D17" s="119" t="s">
        <v>98</v>
      </c>
      <c r="E17" s="119" t="s">
        <v>110</v>
      </c>
      <c r="F17" s="119"/>
      <c r="G17" s="119"/>
      <c r="H17" s="169">
        <f aca="true" t="shared" si="4" ref="H17:R17">H18+H28+H25</f>
        <v>820961</v>
      </c>
      <c r="I17" s="169">
        <f t="shared" si="4"/>
        <v>737714</v>
      </c>
      <c r="J17" s="169">
        <f t="shared" si="4"/>
        <v>799186</v>
      </c>
      <c r="K17" s="169">
        <f t="shared" si="4"/>
        <v>56000</v>
      </c>
      <c r="L17" s="206">
        <f t="shared" si="4"/>
        <v>876961</v>
      </c>
      <c r="M17" s="206">
        <f t="shared" si="4"/>
        <v>737714</v>
      </c>
      <c r="N17" s="206">
        <f t="shared" si="4"/>
        <v>799186</v>
      </c>
      <c r="O17" s="206">
        <f t="shared" si="4"/>
        <v>41628</v>
      </c>
      <c r="P17" s="206">
        <f t="shared" si="4"/>
        <v>918589</v>
      </c>
      <c r="Q17" s="206">
        <f t="shared" si="4"/>
        <v>-32418.87</v>
      </c>
      <c r="R17" s="206">
        <f t="shared" si="4"/>
        <v>886170.13</v>
      </c>
    </row>
    <row r="18" spans="1:18" ht="27" customHeight="1">
      <c r="A18" s="275" t="s">
        <v>111</v>
      </c>
      <c r="B18" s="275"/>
      <c r="C18" s="164">
        <v>865</v>
      </c>
      <c r="D18" s="99" t="s">
        <v>98</v>
      </c>
      <c r="E18" s="99" t="s">
        <v>110</v>
      </c>
      <c r="F18" s="111" t="s">
        <v>211</v>
      </c>
      <c r="G18" s="99"/>
      <c r="H18" s="170">
        <f aca="true" t="shared" si="5" ref="H18:R18">H19+H21+H23</f>
        <v>816961</v>
      </c>
      <c r="I18" s="170">
        <f t="shared" si="5"/>
        <v>733714</v>
      </c>
      <c r="J18" s="170">
        <f t="shared" si="5"/>
        <v>795186</v>
      </c>
      <c r="K18" s="170">
        <f t="shared" si="5"/>
        <v>44000</v>
      </c>
      <c r="L18" s="207">
        <f t="shared" si="5"/>
        <v>860961</v>
      </c>
      <c r="M18" s="207">
        <f t="shared" si="5"/>
        <v>733714</v>
      </c>
      <c r="N18" s="207">
        <f t="shared" si="5"/>
        <v>795186</v>
      </c>
      <c r="O18" s="207">
        <f t="shared" si="5"/>
        <v>40628</v>
      </c>
      <c r="P18" s="207">
        <f t="shared" si="5"/>
        <v>901589</v>
      </c>
      <c r="Q18" s="207">
        <f t="shared" si="5"/>
        <v>-25726.71</v>
      </c>
      <c r="R18" s="207">
        <f t="shared" si="5"/>
        <v>875862.29</v>
      </c>
    </row>
    <row r="19" spans="1:18" ht="48.75" customHeight="1">
      <c r="A19" s="69"/>
      <c r="B19" s="70" t="s">
        <v>103</v>
      </c>
      <c r="C19" s="164">
        <v>865</v>
      </c>
      <c r="D19" s="106" t="s">
        <v>98</v>
      </c>
      <c r="E19" s="106" t="s">
        <v>110</v>
      </c>
      <c r="F19" s="111" t="s">
        <v>211</v>
      </c>
      <c r="G19" s="99" t="s">
        <v>104</v>
      </c>
      <c r="H19" s="170">
        <f aca="true" t="shared" si="6" ref="H19:R19">H20</f>
        <v>617289</v>
      </c>
      <c r="I19" s="170">
        <f t="shared" si="6"/>
        <v>617289</v>
      </c>
      <c r="J19" s="170">
        <f t="shared" si="6"/>
        <v>617289</v>
      </c>
      <c r="K19" s="170">
        <f t="shared" si="6"/>
        <v>0</v>
      </c>
      <c r="L19" s="207">
        <f t="shared" si="6"/>
        <v>617289</v>
      </c>
      <c r="M19" s="207">
        <f t="shared" si="6"/>
        <v>617289</v>
      </c>
      <c r="N19" s="207">
        <f t="shared" si="6"/>
        <v>617289</v>
      </c>
      <c r="O19" s="207">
        <f t="shared" si="6"/>
        <v>0</v>
      </c>
      <c r="P19" s="207">
        <f t="shared" si="6"/>
        <v>617289</v>
      </c>
      <c r="Q19" s="207">
        <f t="shared" si="6"/>
        <v>-26399.73</v>
      </c>
      <c r="R19" s="207">
        <f t="shared" si="6"/>
        <v>590889.27</v>
      </c>
    </row>
    <row r="20" spans="1:18" ht="27.75" customHeight="1">
      <c r="A20" s="72"/>
      <c r="B20" s="70" t="s">
        <v>105</v>
      </c>
      <c r="C20" s="164">
        <v>865</v>
      </c>
      <c r="D20" s="99" t="s">
        <v>98</v>
      </c>
      <c r="E20" s="99" t="s">
        <v>110</v>
      </c>
      <c r="F20" s="111" t="s">
        <v>211</v>
      </c>
      <c r="G20" s="99" t="s">
        <v>106</v>
      </c>
      <c r="H20" s="170">
        <v>617289</v>
      </c>
      <c r="I20" s="170">
        <v>617289</v>
      </c>
      <c r="J20" s="170">
        <v>617289</v>
      </c>
      <c r="K20" s="170"/>
      <c r="L20" s="207">
        <v>617289</v>
      </c>
      <c r="M20" s="170">
        <v>617289</v>
      </c>
      <c r="N20" s="170">
        <v>617289</v>
      </c>
      <c r="O20" s="216"/>
      <c r="P20" s="216">
        <f>L20+O20</f>
        <v>617289</v>
      </c>
      <c r="Q20" s="217">
        <v>-26399.73</v>
      </c>
      <c r="R20" s="216">
        <f>P20+Q20</f>
        <v>590889.27</v>
      </c>
    </row>
    <row r="21" spans="1:18" ht="27.75" customHeight="1">
      <c r="A21" s="72"/>
      <c r="B21" s="197" t="s">
        <v>112</v>
      </c>
      <c r="C21" s="164">
        <v>865</v>
      </c>
      <c r="D21" s="99" t="s">
        <v>98</v>
      </c>
      <c r="E21" s="99" t="s">
        <v>110</v>
      </c>
      <c r="F21" s="111" t="s">
        <v>211</v>
      </c>
      <c r="G21" s="99" t="s">
        <v>113</v>
      </c>
      <c r="H21" s="170">
        <f aca="true" t="shared" si="7" ref="H21:R21">H22</f>
        <v>193172</v>
      </c>
      <c r="I21" s="170">
        <f t="shared" si="7"/>
        <v>109925</v>
      </c>
      <c r="J21" s="170">
        <f t="shared" si="7"/>
        <v>171397</v>
      </c>
      <c r="K21" s="170">
        <f t="shared" si="7"/>
        <v>44000</v>
      </c>
      <c r="L21" s="207">
        <f t="shared" si="7"/>
        <v>237172</v>
      </c>
      <c r="M21" s="207">
        <f t="shared" si="7"/>
        <v>109925</v>
      </c>
      <c r="N21" s="207">
        <f t="shared" si="7"/>
        <v>171397</v>
      </c>
      <c r="O21" s="207">
        <f t="shared" si="7"/>
        <v>40628</v>
      </c>
      <c r="P21" s="207">
        <f t="shared" si="7"/>
        <v>277800</v>
      </c>
      <c r="Q21" s="207">
        <f t="shared" si="7"/>
        <v>3333.61</v>
      </c>
      <c r="R21" s="207">
        <f t="shared" si="7"/>
        <v>281133.61</v>
      </c>
    </row>
    <row r="22" spans="1:18" ht="25.5" customHeight="1">
      <c r="A22" s="72"/>
      <c r="B22" s="74" t="s">
        <v>114</v>
      </c>
      <c r="C22" s="164">
        <v>865</v>
      </c>
      <c r="D22" s="99" t="s">
        <v>98</v>
      </c>
      <c r="E22" s="99" t="s">
        <v>110</v>
      </c>
      <c r="F22" s="111" t="s">
        <v>211</v>
      </c>
      <c r="G22" s="99" t="s">
        <v>115</v>
      </c>
      <c r="H22" s="170">
        <v>193172</v>
      </c>
      <c r="I22" s="170">
        <v>109925</v>
      </c>
      <c r="J22" s="170">
        <v>171397</v>
      </c>
      <c r="K22" s="188">
        <v>44000</v>
      </c>
      <c r="L22" s="207">
        <f>H22+K22</f>
        <v>237172</v>
      </c>
      <c r="M22" s="170">
        <v>109925</v>
      </c>
      <c r="N22" s="170">
        <v>171397</v>
      </c>
      <c r="O22" s="216">
        <v>40628</v>
      </c>
      <c r="P22" s="216">
        <f>L22+O22</f>
        <v>277800</v>
      </c>
      <c r="Q22" s="217">
        <v>3333.61</v>
      </c>
      <c r="R22" s="216">
        <f>P22+Q22</f>
        <v>281133.61</v>
      </c>
    </row>
    <row r="23" spans="1:18" ht="15.75" customHeight="1">
      <c r="A23" s="72"/>
      <c r="B23" s="161" t="s">
        <v>118</v>
      </c>
      <c r="C23" s="164">
        <v>865</v>
      </c>
      <c r="D23" s="99" t="s">
        <v>98</v>
      </c>
      <c r="E23" s="99" t="s">
        <v>110</v>
      </c>
      <c r="F23" s="111" t="s">
        <v>211</v>
      </c>
      <c r="G23" s="99" t="s">
        <v>119</v>
      </c>
      <c r="H23" s="170">
        <f aca="true" t="shared" si="8" ref="H23:R23">H24</f>
        <v>6500</v>
      </c>
      <c r="I23" s="170">
        <f t="shared" si="8"/>
        <v>6500</v>
      </c>
      <c r="J23" s="170">
        <f t="shared" si="8"/>
        <v>6500</v>
      </c>
      <c r="K23" s="170">
        <f t="shared" si="8"/>
        <v>0</v>
      </c>
      <c r="L23" s="207">
        <f t="shared" si="8"/>
        <v>6500</v>
      </c>
      <c r="M23" s="207">
        <f t="shared" si="8"/>
        <v>6500</v>
      </c>
      <c r="N23" s="207">
        <f t="shared" si="8"/>
        <v>6500</v>
      </c>
      <c r="O23" s="207">
        <f t="shared" si="8"/>
        <v>0</v>
      </c>
      <c r="P23" s="207">
        <f t="shared" si="8"/>
        <v>6500</v>
      </c>
      <c r="Q23" s="207">
        <f t="shared" si="8"/>
        <v>-2660.59</v>
      </c>
      <c r="R23" s="207">
        <f t="shared" si="8"/>
        <v>3839.41</v>
      </c>
    </row>
    <row r="24" spans="1:18" ht="15.75" customHeight="1">
      <c r="A24" s="72"/>
      <c r="B24" s="75" t="s">
        <v>120</v>
      </c>
      <c r="C24" s="164">
        <v>865</v>
      </c>
      <c r="D24" s="99" t="s">
        <v>98</v>
      </c>
      <c r="E24" s="99" t="s">
        <v>110</v>
      </c>
      <c r="F24" s="111" t="s">
        <v>211</v>
      </c>
      <c r="G24" s="99" t="s">
        <v>121</v>
      </c>
      <c r="H24" s="170">
        <f>10500-4000</f>
        <v>6500</v>
      </c>
      <c r="I24" s="170">
        <f>10500-4000</f>
        <v>6500</v>
      </c>
      <c r="J24" s="170">
        <f>10500-4000</f>
        <v>6500</v>
      </c>
      <c r="K24" s="188">
        <v>0</v>
      </c>
      <c r="L24" s="208">
        <v>6500</v>
      </c>
      <c r="M24" s="170">
        <f>10500-4000</f>
        <v>6500</v>
      </c>
      <c r="N24" s="170">
        <f>10500-4000</f>
        <v>6500</v>
      </c>
      <c r="O24" s="216"/>
      <c r="P24" s="220">
        <f>L24+O24</f>
        <v>6500</v>
      </c>
      <c r="Q24" s="220">
        <v>-2660.59</v>
      </c>
      <c r="R24" s="220">
        <f>P24+Q24</f>
        <v>3839.41</v>
      </c>
    </row>
    <row r="25" spans="1:18" ht="27.75" customHeight="1">
      <c r="A25" s="72"/>
      <c r="B25" s="151" t="s">
        <v>255</v>
      </c>
      <c r="C25" s="164">
        <v>865</v>
      </c>
      <c r="D25" s="99" t="s">
        <v>98</v>
      </c>
      <c r="E25" s="99" t="s">
        <v>110</v>
      </c>
      <c r="F25" s="111" t="s">
        <v>256</v>
      </c>
      <c r="G25" s="99"/>
      <c r="H25" s="170">
        <f aca="true" t="shared" si="9" ref="H25:R26">H26</f>
        <v>0</v>
      </c>
      <c r="I25" s="170">
        <f t="shared" si="9"/>
        <v>0</v>
      </c>
      <c r="J25" s="170">
        <f t="shared" si="9"/>
        <v>0</v>
      </c>
      <c r="K25" s="170">
        <f t="shared" si="9"/>
        <v>12000</v>
      </c>
      <c r="L25" s="207">
        <f t="shared" si="9"/>
        <v>12000</v>
      </c>
      <c r="M25" s="207">
        <f t="shared" si="9"/>
        <v>0</v>
      </c>
      <c r="N25" s="207">
        <f t="shared" si="9"/>
        <v>0</v>
      </c>
      <c r="O25" s="207">
        <f t="shared" si="9"/>
        <v>0</v>
      </c>
      <c r="P25" s="207">
        <f t="shared" si="9"/>
        <v>12000</v>
      </c>
      <c r="Q25" s="207">
        <f t="shared" si="9"/>
        <v>-6692.16</v>
      </c>
      <c r="R25" s="207">
        <f t="shared" si="9"/>
        <v>5307.84</v>
      </c>
    </row>
    <row r="26" spans="1:18" ht="27.75" customHeight="1">
      <c r="A26" s="72"/>
      <c r="B26" s="197" t="s">
        <v>112</v>
      </c>
      <c r="C26" s="164">
        <v>865</v>
      </c>
      <c r="D26" s="99" t="s">
        <v>98</v>
      </c>
      <c r="E26" s="99" t="s">
        <v>110</v>
      </c>
      <c r="F26" s="111" t="s">
        <v>256</v>
      </c>
      <c r="G26" s="99" t="s">
        <v>113</v>
      </c>
      <c r="H26" s="170">
        <f t="shared" si="9"/>
        <v>0</v>
      </c>
      <c r="I26" s="170">
        <f t="shared" si="9"/>
        <v>0</v>
      </c>
      <c r="J26" s="170">
        <f t="shared" si="9"/>
        <v>0</v>
      </c>
      <c r="K26" s="170">
        <f t="shared" si="9"/>
        <v>12000</v>
      </c>
      <c r="L26" s="207">
        <f t="shared" si="9"/>
        <v>12000</v>
      </c>
      <c r="M26" s="207">
        <f t="shared" si="9"/>
        <v>0</v>
      </c>
      <c r="N26" s="207">
        <f t="shared" si="9"/>
        <v>0</v>
      </c>
      <c r="O26" s="207">
        <f t="shared" si="9"/>
        <v>0</v>
      </c>
      <c r="P26" s="207">
        <f t="shared" si="9"/>
        <v>12000</v>
      </c>
      <c r="Q26" s="207">
        <f t="shared" si="9"/>
        <v>-6692.16</v>
      </c>
      <c r="R26" s="207">
        <f t="shared" si="9"/>
        <v>5307.84</v>
      </c>
    </row>
    <row r="27" spans="1:18" ht="26.25" customHeight="1">
      <c r="A27" s="72"/>
      <c r="B27" s="74" t="s">
        <v>114</v>
      </c>
      <c r="C27" s="164">
        <v>865</v>
      </c>
      <c r="D27" s="99" t="s">
        <v>98</v>
      </c>
      <c r="E27" s="99" t="s">
        <v>110</v>
      </c>
      <c r="F27" s="111" t="s">
        <v>256</v>
      </c>
      <c r="G27" s="99" t="s">
        <v>115</v>
      </c>
      <c r="H27" s="170"/>
      <c r="I27" s="170"/>
      <c r="J27" s="170"/>
      <c r="K27" s="188">
        <v>12000</v>
      </c>
      <c r="L27" s="207">
        <f>H27+K27</f>
        <v>12000</v>
      </c>
      <c r="M27" s="170"/>
      <c r="N27" s="170"/>
      <c r="O27" s="216"/>
      <c r="P27" s="216">
        <f>L27+O27</f>
        <v>12000</v>
      </c>
      <c r="Q27" s="217">
        <v>-6692.16</v>
      </c>
      <c r="R27" s="216">
        <f>P27+Q27</f>
        <v>5307.84</v>
      </c>
    </row>
    <row r="28" spans="1:18" ht="15.75" customHeight="1">
      <c r="A28" s="72"/>
      <c r="B28" s="161" t="s">
        <v>251</v>
      </c>
      <c r="C28" s="164">
        <v>865</v>
      </c>
      <c r="D28" s="99" t="s">
        <v>98</v>
      </c>
      <c r="E28" s="99" t="s">
        <v>110</v>
      </c>
      <c r="F28" s="111" t="s">
        <v>252</v>
      </c>
      <c r="G28" s="99"/>
      <c r="H28" s="170">
        <f aca="true" t="shared" si="10" ref="H28:R29">H29</f>
        <v>4000</v>
      </c>
      <c r="I28" s="170">
        <f t="shared" si="10"/>
        <v>4000</v>
      </c>
      <c r="J28" s="170">
        <f t="shared" si="10"/>
        <v>4000</v>
      </c>
      <c r="K28" s="170">
        <f t="shared" si="10"/>
        <v>0</v>
      </c>
      <c r="L28" s="207">
        <f t="shared" si="10"/>
        <v>4000</v>
      </c>
      <c r="M28" s="207">
        <f t="shared" si="10"/>
        <v>4000</v>
      </c>
      <c r="N28" s="207">
        <f t="shared" si="10"/>
        <v>4000</v>
      </c>
      <c r="O28" s="207">
        <f t="shared" si="10"/>
        <v>1000</v>
      </c>
      <c r="P28" s="207">
        <f t="shared" si="10"/>
        <v>5000</v>
      </c>
      <c r="Q28" s="207">
        <f t="shared" si="10"/>
        <v>0</v>
      </c>
      <c r="R28" s="207">
        <f t="shared" si="10"/>
        <v>5000</v>
      </c>
    </row>
    <row r="29" spans="1:18" ht="15.75" customHeight="1">
      <c r="A29" s="72"/>
      <c r="B29" s="161" t="s">
        <v>118</v>
      </c>
      <c r="C29" s="164">
        <v>865</v>
      </c>
      <c r="D29" s="99" t="s">
        <v>98</v>
      </c>
      <c r="E29" s="99" t="s">
        <v>110</v>
      </c>
      <c r="F29" s="111" t="s">
        <v>252</v>
      </c>
      <c r="G29" s="99" t="s">
        <v>119</v>
      </c>
      <c r="H29" s="170">
        <f t="shared" si="10"/>
        <v>4000</v>
      </c>
      <c r="I29" s="170">
        <f t="shared" si="10"/>
        <v>4000</v>
      </c>
      <c r="J29" s="170">
        <f t="shared" si="10"/>
        <v>4000</v>
      </c>
      <c r="K29" s="170">
        <f t="shared" si="10"/>
        <v>0</v>
      </c>
      <c r="L29" s="207">
        <f t="shared" si="10"/>
        <v>4000</v>
      </c>
      <c r="M29" s="207">
        <f t="shared" si="10"/>
        <v>4000</v>
      </c>
      <c r="N29" s="207">
        <f t="shared" si="10"/>
        <v>4000</v>
      </c>
      <c r="O29" s="207">
        <f t="shared" si="10"/>
        <v>1000</v>
      </c>
      <c r="P29" s="207">
        <f t="shared" si="10"/>
        <v>5000</v>
      </c>
      <c r="Q29" s="207">
        <f t="shared" si="10"/>
        <v>0</v>
      </c>
      <c r="R29" s="207">
        <f t="shared" si="10"/>
        <v>5000</v>
      </c>
    </row>
    <row r="30" spans="1:18" ht="15.75" customHeight="1">
      <c r="A30" s="72"/>
      <c r="B30" s="151" t="s">
        <v>120</v>
      </c>
      <c r="C30" s="164">
        <v>865</v>
      </c>
      <c r="D30" s="99" t="s">
        <v>98</v>
      </c>
      <c r="E30" s="99" t="s">
        <v>110</v>
      </c>
      <c r="F30" s="111" t="s">
        <v>252</v>
      </c>
      <c r="G30" s="99" t="s">
        <v>121</v>
      </c>
      <c r="H30" s="170">
        <v>4000</v>
      </c>
      <c r="I30" s="170">
        <v>4000</v>
      </c>
      <c r="J30" s="170">
        <v>4000</v>
      </c>
      <c r="K30" s="170">
        <v>0</v>
      </c>
      <c r="L30" s="207">
        <v>4000</v>
      </c>
      <c r="M30" s="170">
        <v>4000</v>
      </c>
      <c r="N30" s="170">
        <v>4000</v>
      </c>
      <c r="O30" s="216">
        <v>1000</v>
      </c>
      <c r="P30" s="216">
        <f>L30+O30</f>
        <v>5000</v>
      </c>
      <c r="Q30" s="217"/>
      <c r="R30" s="216">
        <f>P30+Q30</f>
        <v>5000</v>
      </c>
    </row>
    <row r="31" spans="1:18" s="71" customFormat="1" ht="41.25" customHeight="1">
      <c r="A31" s="162" t="s">
        <v>122</v>
      </c>
      <c r="B31" s="162" t="s">
        <v>122</v>
      </c>
      <c r="C31" s="163">
        <v>865</v>
      </c>
      <c r="D31" s="119" t="s">
        <v>98</v>
      </c>
      <c r="E31" s="119" t="s">
        <v>123</v>
      </c>
      <c r="F31" s="119"/>
      <c r="G31" s="119"/>
      <c r="H31" s="169">
        <f aca="true" t="shared" si="11" ref="H31:R33">H32</f>
        <v>2000</v>
      </c>
      <c r="I31" s="169">
        <f t="shared" si="11"/>
        <v>2000</v>
      </c>
      <c r="J31" s="169">
        <f t="shared" si="11"/>
        <v>2000</v>
      </c>
      <c r="K31" s="169">
        <f aca="true" t="shared" si="12" ref="K31:R31">K32+K35</f>
        <v>0</v>
      </c>
      <c r="L31" s="169">
        <f t="shared" si="12"/>
        <v>2000</v>
      </c>
      <c r="M31" s="169">
        <f t="shared" si="12"/>
        <v>2000</v>
      </c>
      <c r="N31" s="169">
        <f t="shared" si="12"/>
        <v>2000</v>
      </c>
      <c r="O31" s="169">
        <f t="shared" si="12"/>
        <v>100</v>
      </c>
      <c r="P31" s="169">
        <f t="shared" si="12"/>
        <v>2100</v>
      </c>
      <c r="Q31" s="169">
        <f t="shared" si="12"/>
        <v>0</v>
      </c>
      <c r="R31" s="169">
        <f t="shared" si="12"/>
        <v>2100</v>
      </c>
    </row>
    <row r="32" spans="1:18" s="71" customFormat="1" ht="65.25" customHeight="1">
      <c r="A32" s="68" t="s">
        <v>124</v>
      </c>
      <c r="B32" s="199" t="s">
        <v>194</v>
      </c>
      <c r="C32" s="164">
        <v>865</v>
      </c>
      <c r="D32" s="99" t="s">
        <v>98</v>
      </c>
      <c r="E32" s="99" t="s">
        <v>123</v>
      </c>
      <c r="F32" s="111" t="s">
        <v>212</v>
      </c>
      <c r="G32" s="99"/>
      <c r="H32" s="170">
        <f t="shared" si="11"/>
        <v>2000</v>
      </c>
      <c r="I32" s="170">
        <f t="shared" si="11"/>
        <v>2000</v>
      </c>
      <c r="J32" s="170">
        <f t="shared" si="11"/>
        <v>2000</v>
      </c>
      <c r="K32" s="170">
        <f t="shared" si="11"/>
        <v>0</v>
      </c>
      <c r="L32" s="207">
        <f t="shared" si="11"/>
        <v>2000</v>
      </c>
      <c r="M32" s="207">
        <f t="shared" si="11"/>
        <v>2000</v>
      </c>
      <c r="N32" s="207">
        <f t="shared" si="11"/>
        <v>2000</v>
      </c>
      <c r="O32" s="207">
        <f t="shared" si="11"/>
        <v>0</v>
      </c>
      <c r="P32" s="207">
        <f t="shared" si="11"/>
        <v>2000</v>
      </c>
      <c r="Q32" s="207">
        <f t="shared" si="11"/>
        <v>0</v>
      </c>
      <c r="R32" s="207">
        <f t="shared" si="11"/>
        <v>2000</v>
      </c>
    </row>
    <row r="33" spans="1:18" ht="14.25" customHeight="1">
      <c r="A33" s="72"/>
      <c r="B33" s="76" t="s">
        <v>125</v>
      </c>
      <c r="C33" s="164">
        <v>865</v>
      </c>
      <c r="D33" s="99" t="s">
        <v>98</v>
      </c>
      <c r="E33" s="114" t="s">
        <v>123</v>
      </c>
      <c r="F33" s="111" t="s">
        <v>212</v>
      </c>
      <c r="G33" s="99" t="s">
        <v>126</v>
      </c>
      <c r="H33" s="170">
        <f t="shared" si="11"/>
        <v>2000</v>
      </c>
      <c r="I33" s="170">
        <f t="shared" si="11"/>
        <v>2000</v>
      </c>
      <c r="J33" s="170">
        <f t="shared" si="11"/>
        <v>2000</v>
      </c>
      <c r="K33" s="170">
        <f t="shared" si="11"/>
        <v>0</v>
      </c>
      <c r="L33" s="207">
        <f t="shared" si="11"/>
        <v>2000</v>
      </c>
      <c r="M33" s="207">
        <f t="shared" si="11"/>
        <v>2000</v>
      </c>
      <c r="N33" s="207">
        <f t="shared" si="11"/>
        <v>2000</v>
      </c>
      <c r="O33" s="207">
        <f t="shared" si="11"/>
        <v>0</v>
      </c>
      <c r="P33" s="207">
        <f t="shared" si="11"/>
        <v>2000</v>
      </c>
      <c r="Q33" s="207">
        <f t="shared" si="11"/>
        <v>0</v>
      </c>
      <c r="R33" s="207">
        <f t="shared" si="11"/>
        <v>2000</v>
      </c>
    </row>
    <row r="34" spans="1:18" ht="16.5" customHeight="1">
      <c r="A34" s="72"/>
      <c r="B34" s="76" t="s">
        <v>80</v>
      </c>
      <c r="C34" s="164">
        <v>865</v>
      </c>
      <c r="D34" s="99" t="s">
        <v>98</v>
      </c>
      <c r="E34" s="114" t="s">
        <v>123</v>
      </c>
      <c r="F34" s="111" t="s">
        <v>212</v>
      </c>
      <c r="G34" s="99" t="s">
        <v>127</v>
      </c>
      <c r="H34" s="170">
        <v>2000</v>
      </c>
      <c r="I34" s="170">
        <v>2000</v>
      </c>
      <c r="J34" s="170">
        <v>2000</v>
      </c>
      <c r="K34" s="170">
        <v>0</v>
      </c>
      <c r="L34" s="207">
        <v>2000</v>
      </c>
      <c r="M34" s="170">
        <v>2000</v>
      </c>
      <c r="N34" s="170">
        <v>2000</v>
      </c>
      <c r="O34" s="216"/>
      <c r="P34" s="216">
        <f>L34+O34</f>
        <v>2000</v>
      </c>
      <c r="Q34" s="217"/>
      <c r="R34" s="216">
        <f>P34+Q34</f>
        <v>2000</v>
      </c>
    </row>
    <row r="35" spans="1:18" ht="64.5" customHeight="1">
      <c r="A35" s="72"/>
      <c r="B35" s="199" t="s">
        <v>281</v>
      </c>
      <c r="C35" s="164">
        <v>865</v>
      </c>
      <c r="D35" s="99" t="s">
        <v>98</v>
      </c>
      <c r="E35" s="114" t="s">
        <v>123</v>
      </c>
      <c r="F35" s="111" t="s">
        <v>282</v>
      </c>
      <c r="G35" s="99"/>
      <c r="H35" s="170"/>
      <c r="I35" s="170"/>
      <c r="J35" s="170"/>
      <c r="K35" s="170">
        <f aca="true" t="shared" si="13" ref="K35:R36">K36</f>
        <v>0</v>
      </c>
      <c r="L35" s="170">
        <f t="shared" si="13"/>
        <v>0</v>
      </c>
      <c r="M35" s="170">
        <f t="shared" si="13"/>
        <v>0</v>
      </c>
      <c r="N35" s="170">
        <f t="shared" si="13"/>
        <v>0</v>
      </c>
      <c r="O35" s="170">
        <f t="shared" si="13"/>
        <v>100</v>
      </c>
      <c r="P35" s="170">
        <f t="shared" si="13"/>
        <v>100</v>
      </c>
      <c r="Q35" s="170">
        <f t="shared" si="13"/>
        <v>0</v>
      </c>
      <c r="R35" s="170">
        <f t="shared" si="13"/>
        <v>100</v>
      </c>
    </row>
    <row r="36" spans="1:18" ht="16.5" customHeight="1">
      <c r="A36" s="72"/>
      <c r="B36" s="76" t="s">
        <v>125</v>
      </c>
      <c r="C36" s="164">
        <v>865</v>
      </c>
      <c r="D36" s="99" t="s">
        <v>98</v>
      </c>
      <c r="E36" s="114" t="s">
        <v>123</v>
      </c>
      <c r="F36" s="111" t="s">
        <v>282</v>
      </c>
      <c r="G36" s="99" t="s">
        <v>126</v>
      </c>
      <c r="H36" s="170"/>
      <c r="I36" s="170"/>
      <c r="J36" s="170"/>
      <c r="K36" s="170">
        <f t="shared" si="13"/>
        <v>0</v>
      </c>
      <c r="L36" s="170">
        <f t="shared" si="13"/>
        <v>0</v>
      </c>
      <c r="M36" s="170">
        <f t="shared" si="13"/>
        <v>0</v>
      </c>
      <c r="N36" s="170">
        <f t="shared" si="13"/>
        <v>0</v>
      </c>
      <c r="O36" s="170">
        <f t="shared" si="13"/>
        <v>100</v>
      </c>
      <c r="P36" s="170">
        <f t="shared" si="13"/>
        <v>100</v>
      </c>
      <c r="Q36" s="170">
        <f t="shared" si="13"/>
        <v>0</v>
      </c>
      <c r="R36" s="170">
        <f t="shared" si="13"/>
        <v>100</v>
      </c>
    </row>
    <row r="37" spans="1:18" ht="16.5" customHeight="1">
      <c r="A37" s="72"/>
      <c r="B37" s="76" t="s">
        <v>80</v>
      </c>
      <c r="C37" s="164">
        <v>865</v>
      </c>
      <c r="D37" s="99" t="s">
        <v>98</v>
      </c>
      <c r="E37" s="114" t="s">
        <v>123</v>
      </c>
      <c r="F37" s="111" t="s">
        <v>282</v>
      </c>
      <c r="G37" s="99" t="s">
        <v>127</v>
      </c>
      <c r="H37" s="170"/>
      <c r="I37" s="170"/>
      <c r="J37" s="170"/>
      <c r="K37" s="170">
        <v>0</v>
      </c>
      <c r="L37" s="207">
        <v>0</v>
      </c>
      <c r="M37" s="207"/>
      <c r="N37" s="207"/>
      <c r="O37" s="233">
        <v>100</v>
      </c>
      <c r="P37" s="233">
        <f>O37+L37</f>
        <v>100</v>
      </c>
      <c r="Q37" s="217"/>
      <c r="R37" s="216">
        <f>P37+Q37</f>
        <v>100</v>
      </c>
    </row>
    <row r="38" spans="1:18" s="71" customFormat="1" ht="15.75" customHeight="1">
      <c r="A38" s="274" t="s">
        <v>129</v>
      </c>
      <c r="B38" s="274"/>
      <c r="C38" s="163">
        <v>865</v>
      </c>
      <c r="D38" s="119" t="s">
        <v>98</v>
      </c>
      <c r="E38" s="119" t="s">
        <v>130</v>
      </c>
      <c r="F38" s="119"/>
      <c r="G38" s="119"/>
      <c r="H38" s="169">
        <f aca="true" t="shared" si="14" ref="H38:R38">H45+H39+H42</f>
        <v>5000</v>
      </c>
      <c r="I38" s="169">
        <f t="shared" si="14"/>
        <v>5000</v>
      </c>
      <c r="J38" s="169">
        <f t="shared" si="14"/>
        <v>5000</v>
      </c>
      <c r="K38" s="169">
        <f t="shared" si="14"/>
        <v>286524</v>
      </c>
      <c r="L38" s="206">
        <f t="shared" si="14"/>
        <v>291524</v>
      </c>
      <c r="M38" s="206">
        <f t="shared" si="14"/>
        <v>5000</v>
      </c>
      <c r="N38" s="206">
        <f t="shared" si="14"/>
        <v>5000</v>
      </c>
      <c r="O38" s="206">
        <f t="shared" si="14"/>
        <v>50000</v>
      </c>
      <c r="P38" s="206">
        <f t="shared" si="14"/>
        <v>341524</v>
      </c>
      <c r="Q38" s="206">
        <f t="shared" si="14"/>
        <v>-31760.2</v>
      </c>
      <c r="R38" s="206">
        <f t="shared" si="14"/>
        <v>309763.8</v>
      </c>
    </row>
    <row r="39" spans="1:18" s="71" customFormat="1" ht="39" customHeight="1">
      <c r="A39" s="104"/>
      <c r="B39" s="151" t="s">
        <v>244</v>
      </c>
      <c r="C39" s="164">
        <v>865</v>
      </c>
      <c r="D39" s="114" t="s">
        <v>98</v>
      </c>
      <c r="E39" s="114" t="s">
        <v>130</v>
      </c>
      <c r="F39" s="99" t="s">
        <v>243</v>
      </c>
      <c r="G39" s="119"/>
      <c r="H39" s="170">
        <f aca="true" t="shared" si="15" ref="H39:R40">H40</f>
        <v>4500</v>
      </c>
      <c r="I39" s="170">
        <f t="shared" si="15"/>
        <v>4500</v>
      </c>
      <c r="J39" s="170">
        <f t="shared" si="15"/>
        <v>4500</v>
      </c>
      <c r="K39" s="170"/>
      <c r="L39" s="207">
        <f t="shared" si="15"/>
        <v>4500</v>
      </c>
      <c r="M39" s="207">
        <f t="shared" si="15"/>
        <v>4500</v>
      </c>
      <c r="N39" s="207">
        <f t="shared" si="15"/>
        <v>4500</v>
      </c>
      <c r="O39" s="207">
        <f t="shared" si="15"/>
        <v>0</v>
      </c>
      <c r="P39" s="207">
        <f t="shared" si="15"/>
        <v>4500</v>
      </c>
      <c r="Q39" s="207">
        <f t="shared" si="15"/>
        <v>-500</v>
      </c>
      <c r="R39" s="207">
        <f t="shared" si="15"/>
        <v>4000</v>
      </c>
    </row>
    <row r="40" spans="1:18" s="71" customFormat="1" ht="15.75" customHeight="1">
      <c r="A40" s="104"/>
      <c r="B40" s="161" t="s">
        <v>118</v>
      </c>
      <c r="C40" s="164">
        <v>865</v>
      </c>
      <c r="D40" s="114" t="s">
        <v>98</v>
      </c>
      <c r="E40" s="114" t="s">
        <v>130</v>
      </c>
      <c r="F40" s="99" t="s">
        <v>243</v>
      </c>
      <c r="G40" s="99" t="s">
        <v>119</v>
      </c>
      <c r="H40" s="170">
        <f t="shared" si="15"/>
        <v>4500</v>
      </c>
      <c r="I40" s="170">
        <f t="shared" si="15"/>
        <v>4500</v>
      </c>
      <c r="J40" s="170">
        <f t="shared" si="15"/>
        <v>4500</v>
      </c>
      <c r="K40" s="170">
        <f t="shared" si="15"/>
        <v>0</v>
      </c>
      <c r="L40" s="207">
        <f t="shared" si="15"/>
        <v>4500</v>
      </c>
      <c r="M40" s="207">
        <f t="shared" si="15"/>
        <v>4500</v>
      </c>
      <c r="N40" s="207">
        <f t="shared" si="15"/>
        <v>4500</v>
      </c>
      <c r="O40" s="207">
        <f t="shared" si="15"/>
        <v>0</v>
      </c>
      <c r="P40" s="207">
        <f t="shared" si="15"/>
        <v>4500</v>
      </c>
      <c r="Q40" s="207">
        <f t="shared" si="15"/>
        <v>-500</v>
      </c>
      <c r="R40" s="207">
        <f t="shared" si="15"/>
        <v>4000</v>
      </c>
    </row>
    <row r="41" spans="1:18" s="71" customFormat="1" ht="15.75" customHeight="1">
      <c r="A41" s="104"/>
      <c r="B41" s="75" t="s">
        <v>120</v>
      </c>
      <c r="C41" s="164">
        <v>865</v>
      </c>
      <c r="D41" s="114" t="s">
        <v>98</v>
      </c>
      <c r="E41" s="114" t="s">
        <v>130</v>
      </c>
      <c r="F41" s="99" t="s">
        <v>243</v>
      </c>
      <c r="G41" s="99" t="s">
        <v>121</v>
      </c>
      <c r="H41" s="170">
        <v>4500</v>
      </c>
      <c r="I41" s="170">
        <v>4500</v>
      </c>
      <c r="J41" s="170">
        <v>4500</v>
      </c>
      <c r="K41" s="170"/>
      <c r="L41" s="207">
        <f>H41+K41</f>
        <v>4500</v>
      </c>
      <c r="M41" s="170">
        <v>4500</v>
      </c>
      <c r="N41" s="170">
        <v>4500</v>
      </c>
      <c r="O41" s="216">
        <v>0</v>
      </c>
      <c r="P41" s="216">
        <f>L41+O41</f>
        <v>4500</v>
      </c>
      <c r="Q41" s="220">
        <v>-500</v>
      </c>
      <c r="R41" s="216">
        <f>P41+Q41</f>
        <v>4000</v>
      </c>
    </row>
    <row r="42" spans="1:18" s="71" customFormat="1" ht="25.5" customHeight="1">
      <c r="A42" s="104"/>
      <c r="B42" s="76" t="s">
        <v>266</v>
      </c>
      <c r="C42" s="164">
        <v>865</v>
      </c>
      <c r="D42" s="114" t="s">
        <v>98</v>
      </c>
      <c r="E42" s="114" t="s">
        <v>130</v>
      </c>
      <c r="F42" s="99"/>
      <c r="G42" s="99"/>
      <c r="H42" s="170">
        <f>H43</f>
        <v>0</v>
      </c>
      <c r="I42" s="170">
        <f aca="true" t="shared" si="16" ref="I42:R43">I43</f>
        <v>0</v>
      </c>
      <c r="J42" s="170">
        <f t="shared" si="16"/>
        <v>0</v>
      </c>
      <c r="K42" s="170">
        <f t="shared" si="16"/>
        <v>286524</v>
      </c>
      <c r="L42" s="207">
        <f t="shared" si="16"/>
        <v>286524</v>
      </c>
      <c r="M42" s="207">
        <f t="shared" si="16"/>
        <v>0</v>
      </c>
      <c r="N42" s="207">
        <f t="shared" si="16"/>
        <v>0</v>
      </c>
      <c r="O42" s="207">
        <f t="shared" si="16"/>
        <v>50000</v>
      </c>
      <c r="P42" s="207">
        <f t="shared" si="16"/>
        <v>336524</v>
      </c>
      <c r="Q42" s="207">
        <f t="shared" si="16"/>
        <v>-31260.2</v>
      </c>
      <c r="R42" s="207">
        <f t="shared" si="16"/>
        <v>305263.8</v>
      </c>
    </row>
    <row r="43" spans="1:18" s="71" customFormat="1" ht="24.75" customHeight="1">
      <c r="A43" s="104"/>
      <c r="B43" s="197" t="s">
        <v>112</v>
      </c>
      <c r="C43" s="164">
        <v>865</v>
      </c>
      <c r="D43" s="114" t="s">
        <v>98</v>
      </c>
      <c r="E43" s="114" t="s">
        <v>130</v>
      </c>
      <c r="F43" s="99" t="s">
        <v>243</v>
      </c>
      <c r="G43" s="99" t="s">
        <v>113</v>
      </c>
      <c r="H43" s="170">
        <f>H44</f>
        <v>0</v>
      </c>
      <c r="I43" s="170">
        <f t="shared" si="16"/>
        <v>0</v>
      </c>
      <c r="J43" s="170">
        <f t="shared" si="16"/>
        <v>0</v>
      </c>
      <c r="K43" s="170">
        <f t="shared" si="16"/>
        <v>286524</v>
      </c>
      <c r="L43" s="207">
        <f t="shared" si="16"/>
        <v>286524</v>
      </c>
      <c r="M43" s="207">
        <f t="shared" si="16"/>
        <v>0</v>
      </c>
      <c r="N43" s="207">
        <f t="shared" si="16"/>
        <v>0</v>
      </c>
      <c r="O43" s="207">
        <f t="shared" si="16"/>
        <v>50000</v>
      </c>
      <c r="P43" s="207">
        <f t="shared" si="16"/>
        <v>336524</v>
      </c>
      <c r="Q43" s="207">
        <f t="shared" si="16"/>
        <v>-31260.2</v>
      </c>
      <c r="R43" s="207">
        <f t="shared" si="16"/>
        <v>305263.8</v>
      </c>
    </row>
    <row r="44" spans="1:18" s="71" customFormat="1" ht="26.25" customHeight="1">
      <c r="A44" s="104"/>
      <c r="B44" s="74" t="s">
        <v>114</v>
      </c>
      <c r="C44" s="164">
        <v>865</v>
      </c>
      <c r="D44" s="114" t="s">
        <v>98</v>
      </c>
      <c r="E44" s="114" t="s">
        <v>130</v>
      </c>
      <c r="F44" s="99" t="s">
        <v>243</v>
      </c>
      <c r="G44" s="99" t="s">
        <v>115</v>
      </c>
      <c r="H44" s="170"/>
      <c r="I44" s="170"/>
      <c r="J44" s="170"/>
      <c r="K44" s="170">
        <f>276524+10000</f>
        <v>286524</v>
      </c>
      <c r="L44" s="207">
        <f>H44+K44</f>
        <v>286524</v>
      </c>
      <c r="M44" s="170"/>
      <c r="N44" s="170"/>
      <c r="O44" s="216">
        <v>50000</v>
      </c>
      <c r="P44" s="216">
        <f>L44+O44</f>
        <v>336524</v>
      </c>
      <c r="Q44" s="253">
        <v>-31260.2</v>
      </c>
      <c r="R44" s="216">
        <f>P44+Q44</f>
        <v>305263.8</v>
      </c>
    </row>
    <row r="45" spans="1:18" ht="53.25" customHeight="1">
      <c r="A45" s="276" t="s">
        <v>198</v>
      </c>
      <c r="B45" s="276"/>
      <c r="C45" s="164">
        <v>865</v>
      </c>
      <c r="D45" s="114" t="s">
        <v>98</v>
      </c>
      <c r="E45" s="114" t="s">
        <v>130</v>
      </c>
      <c r="F45" s="111" t="s">
        <v>213</v>
      </c>
      <c r="G45" s="114"/>
      <c r="H45" s="170">
        <f aca="true" t="shared" si="17" ref="H45:R46">H46</f>
        <v>500</v>
      </c>
      <c r="I45" s="170">
        <f t="shared" si="17"/>
        <v>500</v>
      </c>
      <c r="J45" s="170">
        <f t="shared" si="17"/>
        <v>500</v>
      </c>
      <c r="K45" s="170">
        <f t="shared" si="17"/>
        <v>0</v>
      </c>
      <c r="L45" s="207">
        <f t="shared" si="17"/>
        <v>500</v>
      </c>
      <c r="M45" s="207">
        <f t="shared" si="17"/>
        <v>500</v>
      </c>
      <c r="N45" s="207">
        <f t="shared" si="17"/>
        <v>500</v>
      </c>
      <c r="O45" s="207">
        <f t="shared" si="17"/>
        <v>0</v>
      </c>
      <c r="P45" s="207">
        <f t="shared" si="17"/>
        <v>500</v>
      </c>
      <c r="Q45" s="207">
        <f t="shared" si="17"/>
        <v>0</v>
      </c>
      <c r="R45" s="207">
        <f t="shared" si="17"/>
        <v>500</v>
      </c>
    </row>
    <row r="46" spans="1:18" ht="16.5" customHeight="1">
      <c r="A46" s="72"/>
      <c r="B46" s="76" t="s">
        <v>125</v>
      </c>
      <c r="C46" s="164">
        <v>865</v>
      </c>
      <c r="D46" s="99" t="s">
        <v>98</v>
      </c>
      <c r="E46" s="114" t="s">
        <v>130</v>
      </c>
      <c r="F46" s="111" t="s">
        <v>213</v>
      </c>
      <c r="G46" s="99" t="s">
        <v>126</v>
      </c>
      <c r="H46" s="170">
        <f t="shared" si="17"/>
        <v>500</v>
      </c>
      <c r="I46" s="170">
        <f t="shared" si="17"/>
        <v>500</v>
      </c>
      <c r="J46" s="170">
        <f t="shared" si="17"/>
        <v>500</v>
      </c>
      <c r="K46" s="170">
        <f t="shared" si="17"/>
        <v>0</v>
      </c>
      <c r="L46" s="207">
        <f t="shared" si="17"/>
        <v>500</v>
      </c>
      <c r="M46" s="207">
        <f t="shared" si="17"/>
        <v>500</v>
      </c>
      <c r="N46" s="207">
        <f t="shared" si="17"/>
        <v>500</v>
      </c>
      <c r="O46" s="207">
        <f t="shared" si="17"/>
        <v>0</v>
      </c>
      <c r="P46" s="207">
        <f t="shared" si="17"/>
        <v>500</v>
      </c>
      <c r="Q46" s="207">
        <f t="shared" si="17"/>
        <v>0</v>
      </c>
      <c r="R46" s="207">
        <f t="shared" si="17"/>
        <v>500</v>
      </c>
    </row>
    <row r="47" spans="1:18" ht="15.75" customHeight="1">
      <c r="A47" s="72"/>
      <c r="B47" s="76" t="s">
        <v>80</v>
      </c>
      <c r="C47" s="164">
        <v>865</v>
      </c>
      <c r="D47" s="99" t="s">
        <v>98</v>
      </c>
      <c r="E47" s="114" t="s">
        <v>130</v>
      </c>
      <c r="F47" s="111" t="s">
        <v>213</v>
      </c>
      <c r="G47" s="99" t="s">
        <v>127</v>
      </c>
      <c r="H47" s="170">
        <v>500</v>
      </c>
      <c r="I47" s="170">
        <v>500</v>
      </c>
      <c r="J47" s="170">
        <v>500</v>
      </c>
      <c r="K47" s="170"/>
      <c r="L47" s="207">
        <v>500</v>
      </c>
      <c r="M47" s="170">
        <v>500</v>
      </c>
      <c r="N47" s="170">
        <v>500</v>
      </c>
      <c r="O47" s="216"/>
      <c r="P47" s="216">
        <f>L47+O47</f>
        <v>500</v>
      </c>
      <c r="Q47" s="217"/>
      <c r="R47" s="216">
        <f>P47+Q47</f>
        <v>500</v>
      </c>
    </row>
    <row r="48" spans="1:18" s="66" customFormat="1" ht="14.25" customHeight="1">
      <c r="A48" s="165" t="s">
        <v>131</v>
      </c>
      <c r="B48" s="165" t="s">
        <v>131</v>
      </c>
      <c r="C48" s="102">
        <v>865</v>
      </c>
      <c r="D48" s="119" t="s">
        <v>100</v>
      </c>
      <c r="E48" s="119"/>
      <c r="F48" s="119"/>
      <c r="G48" s="119"/>
      <c r="H48" s="169">
        <f aca="true" t="shared" si="18" ref="H48:R49">H49</f>
        <v>63999</v>
      </c>
      <c r="I48" s="169">
        <f t="shared" si="18"/>
        <v>63999</v>
      </c>
      <c r="J48" s="169">
        <f t="shared" si="18"/>
        <v>63999</v>
      </c>
      <c r="K48" s="169">
        <f t="shared" si="18"/>
        <v>0</v>
      </c>
      <c r="L48" s="206">
        <f t="shared" si="18"/>
        <v>63999</v>
      </c>
      <c r="M48" s="206">
        <f t="shared" si="18"/>
        <v>63999</v>
      </c>
      <c r="N48" s="206">
        <f t="shared" si="18"/>
        <v>63999</v>
      </c>
      <c r="O48" s="206">
        <f t="shared" si="18"/>
        <v>8764</v>
      </c>
      <c r="P48" s="206">
        <f t="shared" si="18"/>
        <v>72763</v>
      </c>
      <c r="Q48" s="206">
        <f t="shared" si="18"/>
        <v>0</v>
      </c>
      <c r="R48" s="206">
        <f t="shared" si="18"/>
        <v>72763</v>
      </c>
    </row>
    <row r="49" spans="1:18" s="78" customFormat="1" ht="14.25" customHeight="1">
      <c r="A49" s="165" t="s">
        <v>132</v>
      </c>
      <c r="B49" s="165" t="s">
        <v>132</v>
      </c>
      <c r="C49" s="102">
        <v>865</v>
      </c>
      <c r="D49" s="119" t="s">
        <v>100</v>
      </c>
      <c r="E49" s="119" t="s">
        <v>133</v>
      </c>
      <c r="F49" s="119"/>
      <c r="G49" s="119"/>
      <c r="H49" s="169">
        <f t="shared" si="18"/>
        <v>63999</v>
      </c>
      <c r="I49" s="169">
        <f t="shared" si="18"/>
        <v>63999</v>
      </c>
      <c r="J49" s="169">
        <f t="shared" si="18"/>
        <v>63999</v>
      </c>
      <c r="K49" s="169">
        <f t="shared" si="18"/>
        <v>0</v>
      </c>
      <c r="L49" s="206">
        <f t="shared" si="18"/>
        <v>63999</v>
      </c>
      <c r="M49" s="206">
        <f t="shared" si="18"/>
        <v>63999</v>
      </c>
      <c r="N49" s="206">
        <f t="shared" si="18"/>
        <v>63999</v>
      </c>
      <c r="O49" s="206">
        <f t="shared" si="18"/>
        <v>8764</v>
      </c>
      <c r="P49" s="206">
        <f t="shared" si="18"/>
        <v>72763</v>
      </c>
      <c r="Q49" s="206">
        <f t="shared" si="18"/>
        <v>0</v>
      </c>
      <c r="R49" s="206">
        <f t="shared" si="18"/>
        <v>72763</v>
      </c>
    </row>
    <row r="50" spans="1:18" s="58" customFormat="1" ht="28.5" customHeight="1">
      <c r="A50" s="161" t="s">
        <v>134</v>
      </c>
      <c r="B50" s="161" t="s">
        <v>214</v>
      </c>
      <c r="C50" s="98">
        <v>865</v>
      </c>
      <c r="D50" s="99" t="s">
        <v>100</v>
      </c>
      <c r="E50" s="99" t="s">
        <v>133</v>
      </c>
      <c r="F50" s="111" t="s">
        <v>215</v>
      </c>
      <c r="G50" s="99"/>
      <c r="H50" s="170">
        <f aca="true" t="shared" si="19" ref="H50:R50">H51+H53</f>
        <v>63999</v>
      </c>
      <c r="I50" s="170">
        <f t="shared" si="19"/>
        <v>63999</v>
      </c>
      <c r="J50" s="170">
        <f t="shared" si="19"/>
        <v>63999</v>
      </c>
      <c r="K50" s="170">
        <f t="shared" si="19"/>
        <v>0</v>
      </c>
      <c r="L50" s="207">
        <f t="shared" si="19"/>
        <v>63999</v>
      </c>
      <c r="M50" s="207">
        <f t="shared" si="19"/>
        <v>63999</v>
      </c>
      <c r="N50" s="207">
        <f t="shared" si="19"/>
        <v>63999</v>
      </c>
      <c r="O50" s="207">
        <f t="shared" si="19"/>
        <v>8764</v>
      </c>
      <c r="P50" s="207">
        <f t="shared" si="19"/>
        <v>72763</v>
      </c>
      <c r="Q50" s="207">
        <f t="shared" si="19"/>
        <v>0</v>
      </c>
      <c r="R50" s="207">
        <f t="shared" si="19"/>
        <v>72763</v>
      </c>
    </row>
    <row r="51" spans="1:18" ht="51.75" customHeight="1">
      <c r="A51" s="69"/>
      <c r="B51" s="70" t="s">
        <v>103</v>
      </c>
      <c r="C51" s="98">
        <v>865</v>
      </c>
      <c r="D51" s="99" t="s">
        <v>100</v>
      </c>
      <c r="E51" s="99" t="s">
        <v>133</v>
      </c>
      <c r="F51" s="111" t="s">
        <v>215</v>
      </c>
      <c r="G51" s="99" t="s">
        <v>104</v>
      </c>
      <c r="H51" s="170">
        <f aca="true" t="shared" si="20" ref="H51:R51">H52</f>
        <v>59303</v>
      </c>
      <c r="I51" s="170">
        <f t="shared" si="20"/>
        <v>59303</v>
      </c>
      <c r="J51" s="170">
        <f t="shared" si="20"/>
        <v>59303</v>
      </c>
      <c r="K51" s="170">
        <f t="shared" si="20"/>
        <v>0</v>
      </c>
      <c r="L51" s="207">
        <f t="shared" si="20"/>
        <v>59303</v>
      </c>
      <c r="M51" s="207">
        <f t="shared" si="20"/>
        <v>59303</v>
      </c>
      <c r="N51" s="207">
        <f t="shared" si="20"/>
        <v>59303</v>
      </c>
      <c r="O51" s="207">
        <f t="shared" si="20"/>
        <v>8504</v>
      </c>
      <c r="P51" s="207">
        <f t="shared" si="20"/>
        <v>67807</v>
      </c>
      <c r="Q51" s="207">
        <f t="shared" si="20"/>
        <v>-1.09</v>
      </c>
      <c r="R51" s="207">
        <f t="shared" si="20"/>
        <v>67805.91</v>
      </c>
    </row>
    <row r="52" spans="1:18" ht="27" customHeight="1">
      <c r="A52" s="72"/>
      <c r="B52" s="70" t="s">
        <v>105</v>
      </c>
      <c r="C52" s="98">
        <v>865</v>
      </c>
      <c r="D52" s="99" t="s">
        <v>100</v>
      </c>
      <c r="E52" s="99" t="s">
        <v>133</v>
      </c>
      <c r="F52" s="111" t="s">
        <v>215</v>
      </c>
      <c r="G52" s="99" t="s">
        <v>106</v>
      </c>
      <c r="H52" s="170">
        <v>59303</v>
      </c>
      <c r="I52" s="170">
        <v>59303</v>
      </c>
      <c r="J52" s="170">
        <v>59303</v>
      </c>
      <c r="K52" s="170"/>
      <c r="L52" s="207">
        <v>59303</v>
      </c>
      <c r="M52" s="170">
        <v>59303</v>
      </c>
      <c r="N52" s="170">
        <v>59303</v>
      </c>
      <c r="O52" s="216">
        <v>8504</v>
      </c>
      <c r="P52" s="216">
        <f>L52+O52</f>
        <v>67807</v>
      </c>
      <c r="Q52" s="217">
        <v>-1.09</v>
      </c>
      <c r="R52" s="216">
        <f>P52+Q52</f>
        <v>67805.91</v>
      </c>
    </row>
    <row r="53" spans="1:18" ht="28.5" customHeight="1">
      <c r="A53" s="72"/>
      <c r="B53" s="197" t="s">
        <v>112</v>
      </c>
      <c r="C53" s="164">
        <v>865</v>
      </c>
      <c r="D53" s="99" t="s">
        <v>100</v>
      </c>
      <c r="E53" s="99" t="s">
        <v>133</v>
      </c>
      <c r="F53" s="111" t="s">
        <v>215</v>
      </c>
      <c r="G53" s="99" t="s">
        <v>113</v>
      </c>
      <c r="H53" s="170">
        <f aca="true" t="shared" si="21" ref="H53:R53">H54</f>
        <v>4696</v>
      </c>
      <c r="I53" s="170">
        <f t="shared" si="21"/>
        <v>4696</v>
      </c>
      <c r="J53" s="170">
        <f t="shared" si="21"/>
        <v>4696</v>
      </c>
      <c r="K53" s="170">
        <f t="shared" si="21"/>
        <v>0</v>
      </c>
      <c r="L53" s="207">
        <f t="shared" si="21"/>
        <v>4696</v>
      </c>
      <c r="M53" s="207">
        <f t="shared" si="21"/>
        <v>4696</v>
      </c>
      <c r="N53" s="207">
        <f t="shared" si="21"/>
        <v>4696</v>
      </c>
      <c r="O53" s="207">
        <f t="shared" si="21"/>
        <v>260</v>
      </c>
      <c r="P53" s="207">
        <f t="shared" si="21"/>
        <v>4956</v>
      </c>
      <c r="Q53" s="207">
        <f t="shared" si="21"/>
        <v>1.09</v>
      </c>
      <c r="R53" s="207">
        <f t="shared" si="21"/>
        <v>4957.09</v>
      </c>
    </row>
    <row r="54" spans="1:18" ht="28.5" customHeight="1">
      <c r="A54" s="72"/>
      <c r="B54" s="74" t="s">
        <v>114</v>
      </c>
      <c r="C54" s="164">
        <v>865</v>
      </c>
      <c r="D54" s="99" t="s">
        <v>100</v>
      </c>
      <c r="E54" s="99" t="s">
        <v>133</v>
      </c>
      <c r="F54" s="111" t="s">
        <v>215</v>
      </c>
      <c r="G54" s="99" t="s">
        <v>115</v>
      </c>
      <c r="H54" s="170">
        <v>4696</v>
      </c>
      <c r="I54" s="170">
        <v>4696</v>
      </c>
      <c r="J54" s="170">
        <v>4696</v>
      </c>
      <c r="K54" s="170"/>
      <c r="L54" s="207">
        <v>4696</v>
      </c>
      <c r="M54" s="170">
        <v>4696</v>
      </c>
      <c r="N54" s="170">
        <v>4696</v>
      </c>
      <c r="O54" s="216">
        <v>260</v>
      </c>
      <c r="P54" s="216">
        <f>L54+O54</f>
        <v>4956</v>
      </c>
      <c r="Q54" s="217">
        <v>1.09</v>
      </c>
      <c r="R54" s="216">
        <f>P54+Q54</f>
        <v>4957.09</v>
      </c>
    </row>
    <row r="55" spans="1:18" ht="28.5" customHeight="1">
      <c r="A55" s="72"/>
      <c r="B55" s="165" t="s">
        <v>257</v>
      </c>
      <c r="C55" s="163">
        <v>865</v>
      </c>
      <c r="D55" s="119" t="s">
        <v>133</v>
      </c>
      <c r="E55" s="186"/>
      <c r="F55" s="124"/>
      <c r="G55" s="119"/>
      <c r="H55" s="169">
        <f aca="true" t="shared" si="22" ref="H55:R57">H56</f>
        <v>0</v>
      </c>
      <c r="I55" s="169">
        <f t="shared" si="22"/>
        <v>0</v>
      </c>
      <c r="J55" s="169">
        <f t="shared" si="22"/>
        <v>0</v>
      </c>
      <c r="K55" s="169">
        <f t="shared" si="22"/>
        <v>40000</v>
      </c>
      <c r="L55" s="206">
        <f t="shared" si="22"/>
        <v>40000</v>
      </c>
      <c r="M55" s="206">
        <f t="shared" si="22"/>
        <v>0</v>
      </c>
      <c r="N55" s="206">
        <f t="shared" si="22"/>
        <v>0</v>
      </c>
      <c r="O55" s="206">
        <f t="shared" si="22"/>
        <v>-20000</v>
      </c>
      <c r="P55" s="206">
        <f t="shared" si="22"/>
        <v>20000</v>
      </c>
      <c r="Q55" s="206">
        <f t="shared" si="22"/>
        <v>-1300</v>
      </c>
      <c r="R55" s="206">
        <f t="shared" si="22"/>
        <v>18700</v>
      </c>
    </row>
    <row r="56" spans="1:18" ht="13.5" customHeight="1">
      <c r="A56" s="72"/>
      <c r="B56" s="165" t="s">
        <v>258</v>
      </c>
      <c r="C56" s="164">
        <v>865</v>
      </c>
      <c r="D56" s="99" t="s">
        <v>133</v>
      </c>
      <c r="E56" s="114" t="s">
        <v>135</v>
      </c>
      <c r="F56" s="111" t="s">
        <v>261</v>
      </c>
      <c r="G56" s="99"/>
      <c r="H56" s="170">
        <f t="shared" si="22"/>
        <v>0</v>
      </c>
      <c r="I56" s="170">
        <f t="shared" si="22"/>
        <v>0</v>
      </c>
      <c r="J56" s="170">
        <f t="shared" si="22"/>
        <v>0</v>
      </c>
      <c r="K56" s="170">
        <f t="shared" si="22"/>
        <v>40000</v>
      </c>
      <c r="L56" s="207">
        <f t="shared" si="22"/>
        <v>40000</v>
      </c>
      <c r="M56" s="207">
        <f t="shared" si="22"/>
        <v>0</v>
      </c>
      <c r="N56" s="207">
        <f t="shared" si="22"/>
        <v>0</v>
      </c>
      <c r="O56" s="207">
        <f t="shared" si="22"/>
        <v>-20000</v>
      </c>
      <c r="P56" s="207">
        <f t="shared" si="22"/>
        <v>20000</v>
      </c>
      <c r="Q56" s="207">
        <f t="shared" si="22"/>
        <v>-1300</v>
      </c>
      <c r="R56" s="207">
        <f t="shared" si="22"/>
        <v>18700</v>
      </c>
    </row>
    <row r="57" spans="1:18" ht="28.5" customHeight="1">
      <c r="A57" s="72"/>
      <c r="B57" s="197" t="s">
        <v>112</v>
      </c>
      <c r="C57" s="164">
        <v>865</v>
      </c>
      <c r="D57" s="99" t="s">
        <v>133</v>
      </c>
      <c r="E57" s="114" t="s">
        <v>135</v>
      </c>
      <c r="F57" s="111" t="s">
        <v>261</v>
      </c>
      <c r="G57" s="99" t="s">
        <v>113</v>
      </c>
      <c r="H57" s="170">
        <f t="shared" si="22"/>
        <v>0</v>
      </c>
      <c r="I57" s="170">
        <f t="shared" si="22"/>
        <v>0</v>
      </c>
      <c r="J57" s="170">
        <f t="shared" si="22"/>
        <v>0</v>
      </c>
      <c r="K57" s="170">
        <f t="shared" si="22"/>
        <v>40000</v>
      </c>
      <c r="L57" s="207">
        <f t="shared" si="22"/>
        <v>40000</v>
      </c>
      <c r="M57" s="207">
        <f t="shared" si="22"/>
        <v>0</v>
      </c>
      <c r="N57" s="207">
        <f t="shared" si="22"/>
        <v>0</v>
      </c>
      <c r="O57" s="207">
        <f t="shared" si="22"/>
        <v>-20000</v>
      </c>
      <c r="P57" s="207">
        <f t="shared" si="22"/>
        <v>20000</v>
      </c>
      <c r="Q57" s="207">
        <f t="shared" si="22"/>
        <v>-1300</v>
      </c>
      <c r="R57" s="207">
        <f t="shared" si="22"/>
        <v>18700</v>
      </c>
    </row>
    <row r="58" spans="1:18" ht="28.5" customHeight="1">
      <c r="A58" s="72"/>
      <c r="B58" s="74" t="s">
        <v>114</v>
      </c>
      <c r="C58" s="164">
        <v>865</v>
      </c>
      <c r="D58" s="99" t="s">
        <v>133</v>
      </c>
      <c r="E58" s="114" t="s">
        <v>135</v>
      </c>
      <c r="F58" s="111" t="s">
        <v>261</v>
      </c>
      <c r="G58" s="99" t="s">
        <v>115</v>
      </c>
      <c r="H58" s="170"/>
      <c r="I58" s="170"/>
      <c r="J58" s="170"/>
      <c r="K58" s="188">
        <v>40000</v>
      </c>
      <c r="L58" s="207">
        <f>H58+K58</f>
        <v>40000</v>
      </c>
      <c r="M58" s="170"/>
      <c r="N58" s="170"/>
      <c r="O58" s="216">
        <v>-20000</v>
      </c>
      <c r="P58" s="216">
        <f>L58+O58</f>
        <v>20000</v>
      </c>
      <c r="Q58" s="258">
        <v>-1300</v>
      </c>
      <c r="R58" s="216">
        <f>P58+Q58</f>
        <v>18700</v>
      </c>
    </row>
    <row r="59" spans="1:18" s="66" customFormat="1" ht="15.75" customHeight="1">
      <c r="A59" s="274" t="s">
        <v>136</v>
      </c>
      <c r="B59" s="274"/>
      <c r="C59" s="163">
        <v>865</v>
      </c>
      <c r="D59" s="119" t="s">
        <v>110</v>
      </c>
      <c r="E59" s="158"/>
      <c r="F59" s="158"/>
      <c r="G59" s="158"/>
      <c r="H59" s="169">
        <f aca="true" t="shared" si="23" ref="H59:R59">H60</f>
        <v>935358.1</v>
      </c>
      <c r="I59" s="169">
        <f t="shared" si="23"/>
        <v>986997.42</v>
      </c>
      <c r="J59" s="169">
        <f t="shared" si="23"/>
        <v>1039270.92</v>
      </c>
      <c r="K59" s="169">
        <f t="shared" si="23"/>
        <v>202024.2</v>
      </c>
      <c r="L59" s="206">
        <f t="shared" si="23"/>
        <v>1137382.3</v>
      </c>
      <c r="M59" s="206">
        <f t="shared" si="23"/>
        <v>986997.42</v>
      </c>
      <c r="N59" s="206">
        <f t="shared" si="23"/>
        <v>1039270.92</v>
      </c>
      <c r="O59" s="206">
        <f t="shared" si="23"/>
        <v>0</v>
      </c>
      <c r="P59" s="206">
        <f t="shared" si="23"/>
        <v>1137382.3</v>
      </c>
      <c r="Q59" s="206">
        <f t="shared" si="23"/>
        <v>0</v>
      </c>
      <c r="R59" s="206">
        <f t="shared" si="23"/>
        <v>1137382.3</v>
      </c>
    </row>
    <row r="60" spans="1:18" s="71" customFormat="1" ht="16.5" customHeight="1">
      <c r="A60" s="274" t="s">
        <v>137</v>
      </c>
      <c r="B60" s="274"/>
      <c r="C60" s="163">
        <v>865</v>
      </c>
      <c r="D60" s="119" t="s">
        <v>110</v>
      </c>
      <c r="E60" s="119" t="s">
        <v>138</v>
      </c>
      <c r="F60" s="119"/>
      <c r="G60" s="119"/>
      <c r="H60" s="169">
        <f>H61</f>
        <v>935358.1</v>
      </c>
      <c r="I60" s="169">
        <f aca="true" t="shared" si="24" ref="I60:R62">I61</f>
        <v>986997.42</v>
      </c>
      <c r="J60" s="169">
        <f t="shared" si="24"/>
        <v>1039270.92</v>
      </c>
      <c r="K60" s="169">
        <f t="shared" si="24"/>
        <v>202024.2</v>
      </c>
      <c r="L60" s="206">
        <f t="shared" si="24"/>
        <v>1137382.3</v>
      </c>
      <c r="M60" s="206">
        <f t="shared" si="24"/>
        <v>986997.42</v>
      </c>
      <c r="N60" s="206">
        <f t="shared" si="24"/>
        <v>1039270.92</v>
      </c>
      <c r="O60" s="206">
        <f t="shared" si="24"/>
        <v>0</v>
      </c>
      <c r="P60" s="206">
        <f t="shared" si="24"/>
        <v>1137382.3</v>
      </c>
      <c r="Q60" s="206">
        <f t="shared" si="24"/>
        <v>0</v>
      </c>
      <c r="R60" s="206">
        <f t="shared" si="24"/>
        <v>1137382.3</v>
      </c>
    </row>
    <row r="61" spans="1:18" ht="135" customHeight="1">
      <c r="A61" s="275" t="s">
        <v>139</v>
      </c>
      <c r="B61" s="275"/>
      <c r="C61" s="164">
        <v>865</v>
      </c>
      <c r="D61" s="99" t="s">
        <v>110</v>
      </c>
      <c r="E61" s="99" t="s">
        <v>138</v>
      </c>
      <c r="F61" s="111" t="s">
        <v>216</v>
      </c>
      <c r="G61" s="99"/>
      <c r="H61" s="170">
        <f>H62</f>
        <v>935358.1</v>
      </c>
      <c r="I61" s="170">
        <f t="shared" si="24"/>
        <v>986997.42</v>
      </c>
      <c r="J61" s="170">
        <f t="shared" si="24"/>
        <v>1039270.92</v>
      </c>
      <c r="K61" s="170">
        <f t="shared" si="24"/>
        <v>202024.2</v>
      </c>
      <c r="L61" s="207">
        <f t="shared" si="24"/>
        <v>1137382.3</v>
      </c>
      <c r="M61" s="207">
        <f t="shared" si="24"/>
        <v>986997.42</v>
      </c>
      <c r="N61" s="207">
        <f t="shared" si="24"/>
        <v>1039270.92</v>
      </c>
      <c r="O61" s="207">
        <f t="shared" si="24"/>
        <v>0</v>
      </c>
      <c r="P61" s="207">
        <f t="shared" si="24"/>
        <v>1137382.3</v>
      </c>
      <c r="Q61" s="207">
        <f t="shared" si="24"/>
        <v>0</v>
      </c>
      <c r="R61" s="207">
        <f t="shared" si="24"/>
        <v>1137382.3</v>
      </c>
    </row>
    <row r="62" spans="1:18" ht="26.25" customHeight="1">
      <c r="A62" s="77"/>
      <c r="B62" s="197" t="s">
        <v>112</v>
      </c>
      <c r="C62" s="164">
        <v>865</v>
      </c>
      <c r="D62" s="99" t="s">
        <v>110</v>
      </c>
      <c r="E62" s="99" t="s">
        <v>138</v>
      </c>
      <c r="F62" s="111" t="s">
        <v>216</v>
      </c>
      <c r="G62" s="99" t="s">
        <v>113</v>
      </c>
      <c r="H62" s="170">
        <f>H63</f>
        <v>935358.1</v>
      </c>
      <c r="I62" s="170">
        <f t="shared" si="24"/>
        <v>986997.42</v>
      </c>
      <c r="J62" s="170">
        <f t="shared" si="24"/>
        <v>1039270.92</v>
      </c>
      <c r="K62" s="170">
        <f t="shared" si="24"/>
        <v>202024.2</v>
      </c>
      <c r="L62" s="207">
        <f t="shared" si="24"/>
        <v>1137382.3</v>
      </c>
      <c r="M62" s="207">
        <f t="shared" si="24"/>
        <v>986997.42</v>
      </c>
      <c r="N62" s="207">
        <f t="shared" si="24"/>
        <v>1039270.92</v>
      </c>
      <c r="O62" s="207">
        <f t="shared" si="24"/>
        <v>0</v>
      </c>
      <c r="P62" s="207">
        <f t="shared" si="24"/>
        <v>1137382.3</v>
      </c>
      <c r="Q62" s="207">
        <f t="shared" si="24"/>
        <v>0</v>
      </c>
      <c r="R62" s="207">
        <f t="shared" si="24"/>
        <v>1137382.3</v>
      </c>
    </row>
    <row r="63" spans="1:18" ht="26.25" customHeight="1">
      <c r="A63" s="77"/>
      <c r="B63" s="74" t="s">
        <v>114</v>
      </c>
      <c r="C63" s="164">
        <v>865</v>
      </c>
      <c r="D63" s="99" t="s">
        <v>110</v>
      </c>
      <c r="E63" s="99" t="s">
        <v>138</v>
      </c>
      <c r="F63" s="111" t="s">
        <v>216</v>
      </c>
      <c r="G63" s="99" t="s">
        <v>115</v>
      </c>
      <c r="H63" s="170">
        <v>935358.1</v>
      </c>
      <c r="I63" s="170">
        <v>986997.42</v>
      </c>
      <c r="J63" s="170">
        <v>1039270.92</v>
      </c>
      <c r="K63" s="72">
        <v>202024.2</v>
      </c>
      <c r="L63" s="207">
        <f>H63+K63</f>
        <v>1137382.3</v>
      </c>
      <c r="M63" s="170">
        <v>986997.42</v>
      </c>
      <c r="N63" s="170">
        <v>1039270.92</v>
      </c>
      <c r="O63" s="216"/>
      <c r="P63" s="216">
        <f>L63+O63</f>
        <v>1137382.3</v>
      </c>
      <c r="Q63" s="253"/>
      <c r="R63" s="254">
        <f>P63+Q63</f>
        <v>1137382.3</v>
      </c>
    </row>
    <row r="64" spans="1:18" s="82" customFormat="1" ht="15.75" customHeight="1">
      <c r="A64" s="269" t="s">
        <v>140</v>
      </c>
      <c r="B64" s="269"/>
      <c r="C64" s="102">
        <v>865</v>
      </c>
      <c r="D64" s="122" t="s">
        <v>141</v>
      </c>
      <c r="E64" s="122"/>
      <c r="F64" s="122"/>
      <c r="G64" s="122"/>
      <c r="H64" s="171">
        <f aca="true" t="shared" si="25" ref="H64:R64">H65+H74</f>
        <v>25300</v>
      </c>
      <c r="I64" s="171">
        <f t="shared" si="25"/>
        <v>25300</v>
      </c>
      <c r="J64" s="171">
        <f t="shared" si="25"/>
        <v>25300</v>
      </c>
      <c r="K64" s="171">
        <f t="shared" si="25"/>
        <v>131000</v>
      </c>
      <c r="L64" s="209">
        <f t="shared" si="25"/>
        <v>156300</v>
      </c>
      <c r="M64" s="209">
        <f t="shared" si="25"/>
        <v>105300</v>
      </c>
      <c r="N64" s="209">
        <f t="shared" si="25"/>
        <v>130300</v>
      </c>
      <c r="O64" s="209">
        <f t="shared" si="25"/>
        <v>-80000</v>
      </c>
      <c r="P64" s="209">
        <f t="shared" si="25"/>
        <v>76300</v>
      </c>
      <c r="Q64" s="209">
        <f t="shared" si="25"/>
        <v>-38297</v>
      </c>
      <c r="R64" s="209">
        <f t="shared" si="25"/>
        <v>38003</v>
      </c>
    </row>
    <row r="65" spans="1:18" s="82" customFormat="1" ht="15" customHeight="1">
      <c r="A65" s="269" t="s">
        <v>142</v>
      </c>
      <c r="B65" s="269"/>
      <c r="C65" s="102">
        <v>865</v>
      </c>
      <c r="D65" s="122" t="s">
        <v>141</v>
      </c>
      <c r="E65" s="122" t="s">
        <v>98</v>
      </c>
      <c r="F65" s="106"/>
      <c r="G65" s="166"/>
      <c r="H65" s="171">
        <f aca="true" t="shared" si="26" ref="H65:R65">H66+H70</f>
        <v>300</v>
      </c>
      <c r="I65" s="171">
        <f t="shared" si="26"/>
        <v>300</v>
      </c>
      <c r="J65" s="171">
        <f t="shared" si="26"/>
        <v>300</v>
      </c>
      <c r="K65" s="171">
        <f t="shared" si="26"/>
        <v>0</v>
      </c>
      <c r="L65" s="209">
        <f t="shared" si="26"/>
        <v>300</v>
      </c>
      <c r="M65" s="209">
        <f t="shared" si="26"/>
        <v>300</v>
      </c>
      <c r="N65" s="209">
        <f t="shared" si="26"/>
        <v>300</v>
      </c>
      <c r="O65" s="209">
        <f t="shared" si="26"/>
        <v>0</v>
      </c>
      <c r="P65" s="209">
        <f t="shared" si="26"/>
        <v>300</v>
      </c>
      <c r="Q65" s="209">
        <f t="shared" si="26"/>
        <v>0</v>
      </c>
      <c r="R65" s="209">
        <f t="shared" si="26"/>
        <v>300</v>
      </c>
    </row>
    <row r="66" spans="1:18" s="84" customFormat="1" ht="111" customHeight="1">
      <c r="A66" s="270" t="s">
        <v>147</v>
      </c>
      <c r="B66" s="270"/>
      <c r="C66" s="164">
        <v>865</v>
      </c>
      <c r="D66" s="106" t="s">
        <v>141</v>
      </c>
      <c r="E66" s="106" t="s">
        <v>98</v>
      </c>
      <c r="F66" s="106" t="s">
        <v>217</v>
      </c>
      <c r="G66" s="106"/>
      <c r="H66" s="172">
        <f aca="true" t="shared" si="27" ref="H66:R71">H67</f>
        <v>300</v>
      </c>
      <c r="I66" s="172">
        <f t="shared" si="27"/>
        <v>300</v>
      </c>
      <c r="J66" s="172">
        <f t="shared" si="27"/>
        <v>300</v>
      </c>
      <c r="K66" s="172">
        <f t="shared" si="27"/>
        <v>0</v>
      </c>
      <c r="L66" s="210">
        <f t="shared" si="27"/>
        <v>300</v>
      </c>
      <c r="M66" s="210">
        <f t="shared" si="27"/>
        <v>300</v>
      </c>
      <c r="N66" s="210">
        <f t="shared" si="27"/>
        <v>300</v>
      </c>
      <c r="O66" s="210">
        <f t="shared" si="27"/>
        <v>0</v>
      </c>
      <c r="P66" s="210">
        <f t="shared" si="27"/>
        <v>300</v>
      </c>
      <c r="Q66" s="210">
        <f t="shared" si="27"/>
        <v>0</v>
      </c>
      <c r="R66" s="210">
        <f t="shared" si="27"/>
        <v>300</v>
      </c>
    </row>
    <row r="67" spans="1:18" s="84" customFormat="1" ht="28.5" customHeight="1">
      <c r="A67" s="70"/>
      <c r="B67" s="74" t="s">
        <v>146</v>
      </c>
      <c r="C67" s="164">
        <v>865</v>
      </c>
      <c r="D67" s="106" t="s">
        <v>141</v>
      </c>
      <c r="E67" s="106" t="s">
        <v>98</v>
      </c>
      <c r="F67" s="106" t="s">
        <v>217</v>
      </c>
      <c r="G67" s="106" t="s">
        <v>113</v>
      </c>
      <c r="H67" s="172">
        <f t="shared" si="27"/>
        <v>300</v>
      </c>
      <c r="I67" s="172">
        <f t="shared" si="27"/>
        <v>300</v>
      </c>
      <c r="J67" s="172">
        <f t="shared" si="27"/>
        <v>300</v>
      </c>
      <c r="K67" s="172">
        <f t="shared" si="27"/>
        <v>0</v>
      </c>
      <c r="L67" s="210">
        <f t="shared" si="27"/>
        <v>300</v>
      </c>
      <c r="M67" s="210">
        <f t="shared" si="27"/>
        <v>300</v>
      </c>
      <c r="N67" s="210">
        <f t="shared" si="27"/>
        <v>300</v>
      </c>
      <c r="O67" s="210">
        <f t="shared" si="27"/>
        <v>0</v>
      </c>
      <c r="P67" s="210">
        <f t="shared" si="27"/>
        <v>300</v>
      </c>
      <c r="Q67" s="210">
        <f t="shared" si="27"/>
        <v>0</v>
      </c>
      <c r="R67" s="210">
        <f t="shared" si="27"/>
        <v>300</v>
      </c>
    </row>
    <row r="68" spans="1:18" s="84" customFormat="1" ht="28.5" customHeight="1">
      <c r="A68" s="70"/>
      <c r="B68" s="74" t="s">
        <v>114</v>
      </c>
      <c r="C68" s="164">
        <v>865</v>
      </c>
      <c r="D68" s="106" t="s">
        <v>141</v>
      </c>
      <c r="E68" s="106" t="s">
        <v>98</v>
      </c>
      <c r="F68" s="106" t="s">
        <v>217</v>
      </c>
      <c r="G68" s="106" t="s">
        <v>115</v>
      </c>
      <c r="H68" s="172">
        <f>H69</f>
        <v>300</v>
      </c>
      <c r="I68" s="172">
        <f t="shared" si="27"/>
        <v>300</v>
      </c>
      <c r="J68" s="172">
        <f t="shared" si="27"/>
        <v>300</v>
      </c>
      <c r="K68" s="172"/>
      <c r="L68" s="210">
        <v>300</v>
      </c>
      <c r="M68" s="172">
        <f t="shared" si="27"/>
        <v>300</v>
      </c>
      <c r="N68" s="172">
        <f t="shared" si="27"/>
        <v>300</v>
      </c>
      <c r="O68" s="216"/>
      <c r="P68" s="232">
        <f>L68+O68</f>
        <v>300</v>
      </c>
      <c r="Q68" s="218"/>
      <c r="R68" s="232">
        <f>P68+Q68</f>
        <v>300</v>
      </c>
    </row>
    <row r="69" spans="1:16" s="84" customFormat="1" ht="15.75" customHeight="1" hidden="1">
      <c r="A69" s="70"/>
      <c r="B69" s="74" t="s">
        <v>116</v>
      </c>
      <c r="C69" s="164">
        <v>865</v>
      </c>
      <c r="D69" s="106" t="s">
        <v>141</v>
      </c>
      <c r="E69" s="106" t="s">
        <v>98</v>
      </c>
      <c r="F69" s="106" t="s">
        <v>217</v>
      </c>
      <c r="G69" s="106" t="s">
        <v>117</v>
      </c>
      <c r="H69" s="172">
        <v>300</v>
      </c>
      <c r="I69" s="172">
        <v>300</v>
      </c>
      <c r="J69" s="172">
        <v>300</v>
      </c>
      <c r="K69" s="211"/>
      <c r="L69" s="201"/>
      <c r="M69" s="172">
        <v>300</v>
      </c>
      <c r="N69" s="172">
        <v>300</v>
      </c>
      <c r="O69" s="216"/>
      <c r="P69" s="218"/>
    </row>
    <row r="70" spans="1:16" s="84" customFormat="1" ht="60" customHeight="1" hidden="1">
      <c r="A70" s="270" t="s">
        <v>147</v>
      </c>
      <c r="B70" s="270"/>
      <c r="C70" s="164">
        <v>865</v>
      </c>
      <c r="D70" s="106" t="s">
        <v>141</v>
      </c>
      <c r="E70" s="106" t="s">
        <v>98</v>
      </c>
      <c r="F70" s="106" t="s">
        <v>148</v>
      </c>
      <c r="G70" s="106"/>
      <c r="H70" s="172">
        <f t="shared" si="27"/>
        <v>0</v>
      </c>
      <c r="I70" s="172">
        <f t="shared" si="27"/>
        <v>0</v>
      </c>
      <c r="J70" s="172">
        <f t="shared" si="27"/>
        <v>0</v>
      </c>
      <c r="K70" s="211"/>
      <c r="L70" s="201"/>
      <c r="M70" s="172">
        <f t="shared" si="27"/>
        <v>0</v>
      </c>
      <c r="N70" s="172">
        <f t="shared" si="27"/>
        <v>0</v>
      </c>
      <c r="O70" s="216"/>
      <c r="P70" s="218"/>
    </row>
    <row r="71" spans="1:16" s="84" customFormat="1" ht="15" customHeight="1" hidden="1">
      <c r="A71" s="70"/>
      <c r="B71" s="197" t="s">
        <v>112</v>
      </c>
      <c r="C71" s="164">
        <v>865</v>
      </c>
      <c r="D71" s="106" t="s">
        <v>141</v>
      </c>
      <c r="E71" s="106" t="s">
        <v>98</v>
      </c>
      <c r="F71" s="106" t="s">
        <v>148</v>
      </c>
      <c r="G71" s="106" t="s">
        <v>113</v>
      </c>
      <c r="H71" s="172">
        <f t="shared" si="27"/>
        <v>0</v>
      </c>
      <c r="I71" s="172">
        <f t="shared" si="27"/>
        <v>0</v>
      </c>
      <c r="J71" s="172">
        <f t="shared" si="27"/>
        <v>0</v>
      </c>
      <c r="K71" s="211"/>
      <c r="L71" s="201"/>
      <c r="M71" s="172">
        <f t="shared" si="27"/>
        <v>0</v>
      </c>
      <c r="N71" s="172">
        <f t="shared" si="27"/>
        <v>0</v>
      </c>
      <c r="O71" s="216"/>
      <c r="P71" s="218"/>
    </row>
    <row r="72" spans="1:16" s="84" customFormat="1" ht="15.75" customHeight="1" hidden="1">
      <c r="A72" s="70"/>
      <c r="B72" s="74" t="s">
        <v>114</v>
      </c>
      <c r="C72" s="164">
        <v>865</v>
      </c>
      <c r="D72" s="106" t="s">
        <v>141</v>
      </c>
      <c r="E72" s="106" t="s">
        <v>98</v>
      </c>
      <c r="F72" s="106" t="s">
        <v>148</v>
      </c>
      <c r="G72" s="106" t="s">
        <v>115</v>
      </c>
      <c r="H72" s="172"/>
      <c r="I72" s="172"/>
      <c r="J72" s="172"/>
      <c r="K72" s="211"/>
      <c r="L72" s="201"/>
      <c r="M72" s="172"/>
      <c r="N72" s="172"/>
      <c r="O72" s="216"/>
      <c r="P72" s="218"/>
    </row>
    <row r="73" spans="1:16" s="84" customFormat="1" ht="15.75" customHeight="1" hidden="1">
      <c r="A73" s="70"/>
      <c r="B73" s="74" t="s">
        <v>116</v>
      </c>
      <c r="C73" s="164">
        <v>865</v>
      </c>
      <c r="D73" s="106" t="s">
        <v>141</v>
      </c>
      <c r="E73" s="106" t="s">
        <v>98</v>
      </c>
      <c r="F73" s="106" t="s">
        <v>148</v>
      </c>
      <c r="G73" s="106" t="s">
        <v>117</v>
      </c>
      <c r="H73" s="172"/>
      <c r="I73" s="172"/>
      <c r="J73" s="172"/>
      <c r="K73" s="211"/>
      <c r="L73" s="201"/>
      <c r="M73" s="172"/>
      <c r="N73" s="172"/>
      <c r="O73" s="216"/>
      <c r="P73" s="218"/>
    </row>
    <row r="74" spans="1:18" s="85" customFormat="1" ht="15" customHeight="1">
      <c r="A74" s="269" t="s">
        <v>149</v>
      </c>
      <c r="B74" s="269"/>
      <c r="C74" s="163">
        <v>865</v>
      </c>
      <c r="D74" s="122" t="s">
        <v>141</v>
      </c>
      <c r="E74" s="122" t="s">
        <v>133</v>
      </c>
      <c r="F74" s="122"/>
      <c r="G74" s="122"/>
      <c r="H74" s="171">
        <f aca="true" t="shared" si="28" ref="H74:R74">H75+H78</f>
        <v>25000</v>
      </c>
      <c r="I74" s="171">
        <f t="shared" si="28"/>
        <v>25000</v>
      </c>
      <c r="J74" s="171">
        <f t="shared" si="28"/>
        <v>25000</v>
      </c>
      <c r="K74" s="171">
        <f t="shared" si="28"/>
        <v>131000</v>
      </c>
      <c r="L74" s="209">
        <f t="shared" si="28"/>
        <v>156000</v>
      </c>
      <c r="M74" s="209">
        <f t="shared" si="28"/>
        <v>105000</v>
      </c>
      <c r="N74" s="209">
        <f t="shared" si="28"/>
        <v>130000</v>
      </c>
      <c r="O74" s="209">
        <f t="shared" si="28"/>
        <v>-80000</v>
      </c>
      <c r="P74" s="209">
        <f t="shared" si="28"/>
        <v>76000</v>
      </c>
      <c r="Q74" s="209">
        <f t="shared" si="28"/>
        <v>-38297</v>
      </c>
      <c r="R74" s="209">
        <f t="shared" si="28"/>
        <v>37703</v>
      </c>
    </row>
    <row r="75" spans="1:18" s="84" customFormat="1" ht="16.5" customHeight="1">
      <c r="A75" s="276" t="s">
        <v>205</v>
      </c>
      <c r="B75" s="276"/>
      <c r="C75" s="164">
        <v>865</v>
      </c>
      <c r="D75" s="106" t="s">
        <v>141</v>
      </c>
      <c r="E75" s="106" t="s">
        <v>133</v>
      </c>
      <c r="F75" s="106" t="s">
        <v>218</v>
      </c>
      <c r="G75" s="106"/>
      <c r="H75" s="172">
        <f aca="true" t="shared" si="29" ref="H75:R76">H76</f>
        <v>25000</v>
      </c>
      <c r="I75" s="172">
        <f t="shared" si="29"/>
        <v>25000</v>
      </c>
      <c r="J75" s="172">
        <f t="shared" si="29"/>
        <v>25000</v>
      </c>
      <c r="K75" s="172">
        <f t="shared" si="29"/>
        <v>55000</v>
      </c>
      <c r="L75" s="210">
        <f t="shared" si="29"/>
        <v>80000</v>
      </c>
      <c r="M75" s="210">
        <f t="shared" si="29"/>
        <v>105000</v>
      </c>
      <c r="N75" s="210">
        <f t="shared" si="29"/>
        <v>130000</v>
      </c>
      <c r="O75" s="210">
        <f t="shared" si="29"/>
        <v>-10000</v>
      </c>
      <c r="P75" s="210">
        <f t="shared" si="29"/>
        <v>70000</v>
      </c>
      <c r="Q75" s="210">
        <f t="shared" si="29"/>
        <v>-33228</v>
      </c>
      <c r="R75" s="210">
        <f t="shared" si="29"/>
        <v>36772</v>
      </c>
    </row>
    <row r="76" spans="1:18" s="84" customFormat="1" ht="26.25" customHeight="1">
      <c r="A76" s="72"/>
      <c r="B76" s="197" t="s">
        <v>112</v>
      </c>
      <c r="C76" s="164">
        <v>865</v>
      </c>
      <c r="D76" s="106" t="s">
        <v>141</v>
      </c>
      <c r="E76" s="106" t="s">
        <v>133</v>
      </c>
      <c r="F76" s="106" t="s">
        <v>218</v>
      </c>
      <c r="G76" s="106" t="s">
        <v>113</v>
      </c>
      <c r="H76" s="172">
        <f t="shared" si="29"/>
        <v>25000</v>
      </c>
      <c r="I76" s="172">
        <f t="shared" si="29"/>
        <v>25000</v>
      </c>
      <c r="J76" s="172">
        <f t="shared" si="29"/>
        <v>25000</v>
      </c>
      <c r="K76" s="172">
        <f t="shared" si="29"/>
        <v>55000</v>
      </c>
      <c r="L76" s="210">
        <f t="shared" si="29"/>
        <v>80000</v>
      </c>
      <c r="M76" s="210">
        <f t="shared" si="29"/>
        <v>105000</v>
      </c>
      <c r="N76" s="210">
        <f t="shared" si="29"/>
        <v>130000</v>
      </c>
      <c r="O76" s="210">
        <f t="shared" si="29"/>
        <v>-10000</v>
      </c>
      <c r="P76" s="210">
        <f t="shared" si="29"/>
        <v>70000</v>
      </c>
      <c r="Q76" s="210">
        <f t="shared" si="29"/>
        <v>-33228</v>
      </c>
      <c r="R76" s="210">
        <f t="shared" si="29"/>
        <v>36772</v>
      </c>
    </row>
    <row r="77" spans="1:18" s="84" customFormat="1" ht="26.25" customHeight="1">
      <c r="A77" s="72"/>
      <c r="B77" s="74" t="s">
        <v>114</v>
      </c>
      <c r="C77" s="164">
        <v>865</v>
      </c>
      <c r="D77" s="106" t="s">
        <v>141</v>
      </c>
      <c r="E77" s="106" t="s">
        <v>133</v>
      </c>
      <c r="F77" s="106" t="s">
        <v>218</v>
      </c>
      <c r="G77" s="106" t="s">
        <v>115</v>
      </c>
      <c r="H77" s="172">
        <v>25000</v>
      </c>
      <c r="I77" s="172">
        <v>25000</v>
      </c>
      <c r="J77" s="172">
        <v>25000</v>
      </c>
      <c r="K77" s="172">
        <v>55000</v>
      </c>
      <c r="L77" s="210">
        <f>H77+K77</f>
        <v>80000</v>
      </c>
      <c r="M77" s="210">
        <f>I77+L77</f>
        <v>105000</v>
      </c>
      <c r="N77" s="210">
        <f>J77+M77</f>
        <v>130000</v>
      </c>
      <c r="O77" s="210">
        <v>-10000</v>
      </c>
      <c r="P77" s="210">
        <f>L77+O77</f>
        <v>70000</v>
      </c>
      <c r="Q77" s="257">
        <v>-33228</v>
      </c>
      <c r="R77" s="232">
        <f>P77+Q77</f>
        <v>36772</v>
      </c>
    </row>
    <row r="78" spans="1:18" s="84" customFormat="1" ht="18.75" customHeight="1">
      <c r="A78" s="72"/>
      <c r="B78" s="70" t="s">
        <v>150</v>
      </c>
      <c r="C78" s="164">
        <v>865</v>
      </c>
      <c r="D78" s="106" t="s">
        <v>141</v>
      </c>
      <c r="E78" s="106" t="s">
        <v>133</v>
      </c>
      <c r="F78" s="106"/>
      <c r="G78" s="106"/>
      <c r="H78" s="172">
        <f aca="true" t="shared" si="30" ref="H78:R79">H79</f>
        <v>0</v>
      </c>
      <c r="I78" s="172">
        <f t="shared" si="30"/>
        <v>0</v>
      </c>
      <c r="J78" s="172">
        <f t="shared" si="30"/>
        <v>0</v>
      </c>
      <c r="K78" s="172">
        <f t="shared" si="30"/>
        <v>76000</v>
      </c>
      <c r="L78" s="210">
        <f t="shared" si="30"/>
        <v>76000</v>
      </c>
      <c r="M78" s="210">
        <f t="shared" si="30"/>
        <v>0</v>
      </c>
      <c r="N78" s="210">
        <f t="shared" si="30"/>
        <v>0</v>
      </c>
      <c r="O78" s="210">
        <f t="shared" si="30"/>
        <v>-70000</v>
      </c>
      <c r="P78" s="210">
        <f t="shared" si="30"/>
        <v>6000</v>
      </c>
      <c r="Q78" s="210">
        <f t="shared" si="30"/>
        <v>-5069</v>
      </c>
      <c r="R78" s="210">
        <f t="shared" si="30"/>
        <v>931</v>
      </c>
    </row>
    <row r="79" spans="1:18" s="84" customFormat="1" ht="26.25" customHeight="1">
      <c r="A79" s="72"/>
      <c r="B79" s="197" t="s">
        <v>112</v>
      </c>
      <c r="C79" s="164">
        <v>865</v>
      </c>
      <c r="D79" s="106" t="s">
        <v>141</v>
      </c>
      <c r="E79" s="106" t="s">
        <v>133</v>
      </c>
      <c r="F79" s="111" t="s">
        <v>262</v>
      </c>
      <c r="G79" s="106" t="s">
        <v>113</v>
      </c>
      <c r="H79" s="172">
        <f t="shared" si="30"/>
        <v>0</v>
      </c>
      <c r="I79" s="172">
        <f t="shared" si="30"/>
        <v>0</v>
      </c>
      <c r="J79" s="172">
        <f t="shared" si="30"/>
        <v>0</v>
      </c>
      <c r="K79" s="172">
        <f t="shared" si="30"/>
        <v>76000</v>
      </c>
      <c r="L79" s="210">
        <f t="shared" si="30"/>
        <v>76000</v>
      </c>
      <c r="M79" s="210">
        <f t="shared" si="30"/>
        <v>0</v>
      </c>
      <c r="N79" s="210">
        <f t="shared" si="30"/>
        <v>0</v>
      </c>
      <c r="O79" s="210">
        <f t="shared" si="30"/>
        <v>-70000</v>
      </c>
      <c r="P79" s="210">
        <f t="shared" si="30"/>
        <v>6000</v>
      </c>
      <c r="Q79" s="210">
        <f t="shared" si="30"/>
        <v>-5069</v>
      </c>
      <c r="R79" s="210">
        <f t="shared" si="30"/>
        <v>931</v>
      </c>
    </row>
    <row r="80" spans="1:18" s="84" customFormat="1" ht="26.25" customHeight="1">
      <c r="A80" s="72"/>
      <c r="B80" s="74" t="s">
        <v>114</v>
      </c>
      <c r="C80" s="164">
        <v>865</v>
      </c>
      <c r="D80" s="106" t="s">
        <v>141</v>
      </c>
      <c r="E80" s="106" t="s">
        <v>133</v>
      </c>
      <c r="F80" s="111" t="s">
        <v>262</v>
      </c>
      <c r="G80" s="106" t="s">
        <v>115</v>
      </c>
      <c r="H80" s="172"/>
      <c r="I80" s="172"/>
      <c r="J80" s="172"/>
      <c r="K80" s="202">
        <v>76000</v>
      </c>
      <c r="L80" s="210">
        <f>H80+K80</f>
        <v>76000</v>
      </c>
      <c r="M80" s="172"/>
      <c r="N80" s="172"/>
      <c r="O80" s="216">
        <v>-70000</v>
      </c>
      <c r="P80" s="232">
        <f>L80+O80</f>
        <v>6000</v>
      </c>
      <c r="Q80" s="257">
        <v>-5069</v>
      </c>
      <c r="R80" s="232">
        <f>P80+Q80</f>
        <v>931</v>
      </c>
    </row>
    <row r="81" spans="1:16" s="84" customFormat="1" ht="26.25" customHeight="1" hidden="1">
      <c r="A81" s="72"/>
      <c r="B81" s="74"/>
      <c r="C81" s="164"/>
      <c r="D81" s="106"/>
      <c r="E81" s="106"/>
      <c r="F81" s="106"/>
      <c r="G81" s="106"/>
      <c r="H81" s="172"/>
      <c r="I81" s="172"/>
      <c r="J81" s="172"/>
      <c r="K81" s="211"/>
      <c r="L81" s="201"/>
      <c r="M81" s="172"/>
      <c r="N81" s="172"/>
      <c r="O81" s="216"/>
      <c r="P81" s="218"/>
    </row>
    <row r="82" spans="1:18" ht="12.75" customHeight="1">
      <c r="A82" s="77"/>
      <c r="B82" s="88" t="s">
        <v>151</v>
      </c>
      <c r="C82" s="163">
        <v>865</v>
      </c>
      <c r="D82" s="119" t="s">
        <v>135</v>
      </c>
      <c r="E82" s="99"/>
      <c r="F82" s="106"/>
      <c r="G82" s="99"/>
      <c r="H82" s="169">
        <f aca="true" t="shared" si="31" ref="H82:R82">H83</f>
        <v>14416</v>
      </c>
      <c r="I82" s="169">
        <f t="shared" si="31"/>
        <v>157810</v>
      </c>
      <c r="J82" s="169">
        <f t="shared" si="31"/>
        <v>157810</v>
      </c>
      <c r="K82" s="169">
        <f t="shared" si="31"/>
        <v>158568</v>
      </c>
      <c r="L82" s="206">
        <f t="shared" si="31"/>
        <v>172984</v>
      </c>
      <c r="M82" s="206">
        <f t="shared" si="31"/>
        <v>157810</v>
      </c>
      <c r="N82" s="206">
        <f t="shared" si="31"/>
        <v>157810</v>
      </c>
      <c r="O82" s="206">
        <f t="shared" si="31"/>
        <v>0</v>
      </c>
      <c r="P82" s="206">
        <f t="shared" si="31"/>
        <v>172984</v>
      </c>
      <c r="Q82" s="206">
        <f t="shared" si="31"/>
        <v>-0.04</v>
      </c>
      <c r="R82" s="206">
        <f t="shared" si="31"/>
        <v>172983.96</v>
      </c>
    </row>
    <row r="83" spans="1:18" ht="12.75" customHeight="1">
      <c r="A83" s="77"/>
      <c r="B83" s="88" t="s">
        <v>152</v>
      </c>
      <c r="C83" s="163">
        <v>865</v>
      </c>
      <c r="D83" s="119" t="s">
        <v>135</v>
      </c>
      <c r="E83" s="119" t="s">
        <v>98</v>
      </c>
      <c r="F83" s="106"/>
      <c r="G83" s="99"/>
      <c r="H83" s="169">
        <f>H84</f>
        <v>14416</v>
      </c>
      <c r="I83" s="169">
        <f aca="true" t="shared" si="32" ref="I83:R85">I84</f>
        <v>157810</v>
      </c>
      <c r="J83" s="169">
        <f t="shared" si="32"/>
        <v>157810</v>
      </c>
      <c r="K83" s="169">
        <f t="shared" si="32"/>
        <v>158568</v>
      </c>
      <c r="L83" s="206">
        <f t="shared" si="32"/>
        <v>172984</v>
      </c>
      <c r="M83" s="206">
        <f t="shared" si="32"/>
        <v>157810</v>
      </c>
      <c r="N83" s="206">
        <f t="shared" si="32"/>
        <v>157810</v>
      </c>
      <c r="O83" s="206">
        <f t="shared" si="32"/>
        <v>0</v>
      </c>
      <c r="P83" s="206">
        <f t="shared" si="32"/>
        <v>172984</v>
      </c>
      <c r="Q83" s="206">
        <f t="shared" si="32"/>
        <v>-0.04</v>
      </c>
      <c r="R83" s="206">
        <f t="shared" si="32"/>
        <v>172983.96</v>
      </c>
    </row>
    <row r="84" spans="1:18" ht="28.5" customHeight="1">
      <c r="A84" s="77"/>
      <c r="B84" s="212" t="s">
        <v>207</v>
      </c>
      <c r="C84" s="164">
        <v>865</v>
      </c>
      <c r="D84" s="99" t="s">
        <v>135</v>
      </c>
      <c r="E84" s="99" t="s">
        <v>98</v>
      </c>
      <c r="F84" s="106" t="s">
        <v>219</v>
      </c>
      <c r="G84" s="99"/>
      <c r="H84" s="170">
        <f>H85</f>
        <v>14416</v>
      </c>
      <c r="I84" s="170">
        <f t="shared" si="32"/>
        <v>157810</v>
      </c>
      <c r="J84" s="170">
        <f t="shared" si="32"/>
        <v>157810</v>
      </c>
      <c r="K84" s="170">
        <f t="shared" si="32"/>
        <v>158568</v>
      </c>
      <c r="L84" s="207">
        <f t="shared" si="32"/>
        <v>172984</v>
      </c>
      <c r="M84" s="207">
        <f t="shared" si="32"/>
        <v>157810</v>
      </c>
      <c r="N84" s="207">
        <f t="shared" si="32"/>
        <v>157810</v>
      </c>
      <c r="O84" s="207">
        <f t="shared" si="32"/>
        <v>0</v>
      </c>
      <c r="P84" s="207">
        <f t="shared" si="32"/>
        <v>172984</v>
      </c>
      <c r="Q84" s="207">
        <f t="shared" si="32"/>
        <v>-0.04</v>
      </c>
      <c r="R84" s="207">
        <f t="shared" si="32"/>
        <v>172983.96</v>
      </c>
    </row>
    <row r="85" spans="1:18" ht="15.75" customHeight="1">
      <c r="A85" s="77"/>
      <c r="B85" s="76" t="s">
        <v>154</v>
      </c>
      <c r="C85" s="164">
        <v>865</v>
      </c>
      <c r="D85" s="99" t="s">
        <v>135</v>
      </c>
      <c r="E85" s="99" t="s">
        <v>98</v>
      </c>
      <c r="F85" s="106" t="s">
        <v>153</v>
      </c>
      <c r="G85" s="99" t="s">
        <v>155</v>
      </c>
      <c r="H85" s="170">
        <f>H86</f>
        <v>14416</v>
      </c>
      <c r="I85" s="170">
        <f t="shared" si="32"/>
        <v>157810</v>
      </c>
      <c r="J85" s="170">
        <f t="shared" si="32"/>
        <v>157810</v>
      </c>
      <c r="K85" s="170">
        <f t="shared" si="32"/>
        <v>158568</v>
      </c>
      <c r="L85" s="207">
        <f t="shared" si="32"/>
        <v>172984</v>
      </c>
      <c r="M85" s="207">
        <f t="shared" si="32"/>
        <v>157810</v>
      </c>
      <c r="N85" s="207">
        <f t="shared" si="32"/>
        <v>157810</v>
      </c>
      <c r="O85" s="207">
        <f t="shared" si="32"/>
        <v>0</v>
      </c>
      <c r="P85" s="207">
        <f t="shared" si="32"/>
        <v>172984</v>
      </c>
      <c r="Q85" s="207">
        <f t="shared" si="32"/>
        <v>-0.04</v>
      </c>
      <c r="R85" s="207">
        <f t="shared" si="32"/>
        <v>172983.96</v>
      </c>
    </row>
    <row r="86" spans="1:18" ht="27.75" customHeight="1">
      <c r="A86" s="77"/>
      <c r="B86" s="198" t="s">
        <v>156</v>
      </c>
      <c r="C86" s="164">
        <v>865</v>
      </c>
      <c r="D86" s="99" t="s">
        <v>135</v>
      </c>
      <c r="E86" s="99" t="s">
        <v>98</v>
      </c>
      <c r="F86" s="106" t="s">
        <v>153</v>
      </c>
      <c r="G86" s="99" t="s">
        <v>157</v>
      </c>
      <c r="H86" s="170">
        <v>14416</v>
      </c>
      <c r="I86" s="170">
        <v>157810</v>
      </c>
      <c r="J86" s="170">
        <v>157810</v>
      </c>
      <c r="K86" s="188">
        <v>158568</v>
      </c>
      <c r="L86" s="207">
        <f>H86+K86</f>
        <v>172984</v>
      </c>
      <c r="M86" s="170">
        <v>157810</v>
      </c>
      <c r="N86" s="170">
        <v>157810</v>
      </c>
      <c r="O86" s="216">
        <v>0</v>
      </c>
      <c r="P86" s="216">
        <f>L86+O86</f>
        <v>172984</v>
      </c>
      <c r="Q86" s="217">
        <v>-0.04</v>
      </c>
      <c r="R86" s="216">
        <f>P86+Q86</f>
        <v>172983.96</v>
      </c>
    </row>
    <row r="87" spans="1:18" ht="13.5" customHeight="1">
      <c r="A87" s="274" t="s">
        <v>158</v>
      </c>
      <c r="B87" s="274"/>
      <c r="C87" s="163">
        <v>865</v>
      </c>
      <c r="D87" s="119" t="s">
        <v>128</v>
      </c>
      <c r="E87" s="119"/>
      <c r="F87" s="119"/>
      <c r="G87" s="119"/>
      <c r="H87" s="169">
        <f aca="true" t="shared" si="33" ref="H87:R88">H88</f>
        <v>4000</v>
      </c>
      <c r="I87" s="169">
        <f t="shared" si="33"/>
        <v>4000</v>
      </c>
      <c r="J87" s="169">
        <f t="shared" si="33"/>
        <v>4000</v>
      </c>
      <c r="K87" s="169">
        <f t="shared" si="33"/>
        <v>0</v>
      </c>
      <c r="L87" s="206">
        <f t="shared" si="33"/>
        <v>4000</v>
      </c>
      <c r="M87" s="206">
        <f t="shared" si="33"/>
        <v>4000</v>
      </c>
      <c r="N87" s="206">
        <f t="shared" si="33"/>
        <v>4000</v>
      </c>
      <c r="O87" s="206">
        <f t="shared" si="33"/>
        <v>0</v>
      </c>
      <c r="P87" s="206">
        <f t="shared" si="33"/>
        <v>4000</v>
      </c>
      <c r="Q87" s="206">
        <f t="shared" si="33"/>
        <v>0</v>
      </c>
      <c r="R87" s="206">
        <f t="shared" si="33"/>
        <v>4000</v>
      </c>
    </row>
    <row r="88" spans="1:18" ht="13.5" customHeight="1">
      <c r="A88" s="269" t="s">
        <v>159</v>
      </c>
      <c r="B88" s="269"/>
      <c r="C88" s="163">
        <v>865</v>
      </c>
      <c r="D88" s="119" t="s">
        <v>128</v>
      </c>
      <c r="E88" s="119" t="s">
        <v>100</v>
      </c>
      <c r="F88" s="119"/>
      <c r="G88" s="119"/>
      <c r="H88" s="169">
        <f t="shared" si="33"/>
        <v>4000</v>
      </c>
      <c r="I88" s="169">
        <f t="shared" si="33"/>
        <v>4000</v>
      </c>
      <c r="J88" s="169">
        <f t="shared" si="33"/>
        <v>4000</v>
      </c>
      <c r="K88" s="169">
        <f t="shared" si="33"/>
        <v>0</v>
      </c>
      <c r="L88" s="206">
        <f t="shared" si="33"/>
        <v>4000</v>
      </c>
      <c r="M88" s="206">
        <f t="shared" si="33"/>
        <v>4000</v>
      </c>
      <c r="N88" s="206">
        <f t="shared" si="33"/>
        <v>4000</v>
      </c>
      <c r="O88" s="206">
        <f t="shared" si="33"/>
        <v>0</v>
      </c>
      <c r="P88" s="206">
        <f t="shared" si="33"/>
        <v>4000</v>
      </c>
      <c r="Q88" s="206">
        <f t="shared" si="33"/>
        <v>0</v>
      </c>
      <c r="R88" s="206">
        <f t="shared" si="33"/>
        <v>4000</v>
      </c>
    </row>
    <row r="89" spans="1:18" ht="99.75" customHeight="1">
      <c r="A89" s="276" t="s">
        <v>209</v>
      </c>
      <c r="B89" s="276"/>
      <c r="C89" s="164">
        <v>865</v>
      </c>
      <c r="D89" s="99" t="s">
        <v>128</v>
      </c>
      <c r="E89" s="99" t="s">
        <v>100</v>
      </c>
      <c r="F89" s="111" t="s">
        <v>220</v>
      </c>
      <c r="G89" s="99"/>
      <c r="H89" s="170">
        <f>H90</f>
        <v>4000</v>
      </c>
      <c r="I89" s="170">
        <f aca="true" t="shared" si="34" ref="I89:R90">I90</f>
        <v>4000</v>
      </c>
      <c r="J89" s="170">
        <f t="shared" si="34"/>
        <v>4000</v>
      </c>
      <c r="K89" s="170">
        <f t="shared" si="34"/>
        <v>0</v>
      </c>
      <c r="L89" s="207">
        <f t="shared" si="34"/>
        <v>4000</v>
      </c>
      <c r="M89" s="207">
        <f t="shared" si="34"/>
        <v>4000</v>
      </c>
      <c r="N89" s="207">
        <f t="shared" si="34"/>
        <v>4000</v>
      </c>
      <c r="O89" s="207">
        <f t="shared" si="34"/>
        <v>0</v>
      </c>
      <c r="P89" s="207">
        <f t="shared" si="34"/>
        <v>4000</v>
      </c>
      <c r="Q89" s="207">
        <f t="shared" si="34"/>
        <v>0</v>
      </c>
      <c r="R89" s="207">
        <f t="shared" si="34"/>
        <v>4000</v>
      </c>
    </row>
    <row r="90" spans="1:18" ht="17.25" customHeight="1">
      <c r="A90" s="72"/>
      <c r="B90" s="76" t="s">
        <v>125</v>
      </c>
      <c r="C90" s="164">
        <v>865</v>
      </c>
      <c r="D90" s="99" t="s">
        <v>128</v>
      </c>
      <c r="E90" s="99" t="s">
        <v>100</v>
      </c>
      <c r="F90" s="111" t="s">
        <v>220</v>
      </c>
      <c r="G90" s="99" t="s">
        <v>126</v>
      </c>
      <c r="H90" s="170">
        <f>H91</f>
        <v>4000</v>
      </c>
      <c r="I90" s="170">
        <f t="shared" si="34"/>
        <v>4000</v>
      </c>
      <c r="J90" s="170">
        <f t="shared" si="34"/>
        <v>4000</v>
      </c>
      <c r="K90" s="170">
        <f t="shared" si="34"/>
        <v>0</v>
      </c>
      <c r="L90" s="207">
        <f t="shared" si="34"/>
        <v>4000</v>
      </c>
      <c r="M90" s="207">
        <f t="shared" si="34"/>
        <v>4000</v>
      </c>
      <c r="N90" s="207">
        <f t="shared" si="34"/>
        <v>4000</v>
      </c>
      <c r="O90" s="207">
        <f t="shared" si="34"/>
        <v>0</v>
      </c>
      <c r="P90" s="207">
        <f t="shared" si="34"/>
        <v>4000</v>
      </c>
      <c r="Q90" s="207">
        <f t="shared" si="34"/>
        <v>0</v>
      </c>
      <c r="R90" s="207">
        <f t="shared" si="34"/>
        <v>4000</v>
      </c>
    </row>
    <row r="91" spans="1:18" ht="13.5" customHeight="1">
      <c r="A91" s="72"/>
      <c r="B91" s="76" t="s">
        <v>80</v>
      </c>
      <c r="C91" s="164">
        <v>865</v>
      </c>
      <c r="D91" s="99" t="s">
        <v>128</v>
      </c>
      <c r="E91" s="99" t="s">
        <v>100</v>
      </c>
      <c r="F91" s="111" t="s">
        <v>220</v>
      </c>
      <c r="G91" s="99" t="s">
        <v>127</v>
      </c>
      <c r="H91" s="170">
        <v>4000</v>
      </c>
      <c r="I91" s="170">
        <v>4000</v>
      </c>
      <c r="J91" s="170">
        <v>4000</v>
      </c>
      <c r="K91" s="170">
        <v>0</v>
      </c>
      <c r="L91" s="207">
        <v>4000</v>
      </c>
      <c r="M91" s="170">
        <v>4000</v>
      </c>
      <c r="N91" s="170">
        <v>4000</v>
      </c>
      <c r="O91" s="216">
        <v>0</v>
      </c>
      <c r="P91" s="216">
        <f>L91+O91</f>
        <v>4000</v>
      </c>
      <c r="Q91" s="217"/>
      <c r="R91" s="216">
        <f>P91+Q91</f>
        <v>4000</v>
      </c>
    </row>
    <row r="92" spans="1:16" s="86" customFormat="1" ht="18" customHeight="1" hidden="1">
      <c r="A92" s="277" t="s">
        <v>160</v>
      </c>
      <c r="B92" s="277"/>
      <c r="C92" s="163">
        <v>865</v>
      </c>
      <c r="D92" s="119" t="s">
        <v>161</v>
      </c>
      <c r="E92" s="119"/>
      <c r="F92" s="167"/>
      <c r="G92" s="167"/>
      <c r="H92" s="173"/>
      <c r="I92" s="173"/>
      <c r="J92" s="173"/>
      <c r="K92" s="213"/>
      <c r="L92" s="203"/>
      <c r="M92" s="173"/>
      <c r="N92" s="173"/>
      <c r="O92" s="216"/>
      <c r="P92" s="219"/>
    </row>
    <row r="93" spans="1:16" ht="18" customHeight="1" hidden="1">
      <c r="A93" s="278" t="s">
        <v>160</v>
      </c>
      <c r="B93" s="278"/>
      <c r="C93" s="164">
        <v>865</v>
      </c>
      <c r="D93" s="99" t="s">
        <v>161</v>
      </c>
      <c r="E93" s="99" t="s">
        <v>161</v>
      </c>
      <c r="F93" s="99"/>
      <c r="G93" s="99"/>
      <c r="H93" s="170"/>
      <c r="I93" s="170"/>
      <c r="J93" s="170"/>
      <c r="K93" s="72"/>
      <c r="L93" s="200"/>
      <c r="M93" s="170"/>
      <c r="N93" s="170"/>
      <c r="O93" s="216"/>
      <c r="P93" s="217"/>
    </row>
    <row r="94" spans="1:16" ht="18" customHeight="1" hidden="1">
      <c r="A94" s="72"/>
      <c r="B94" s="72" t="s">
        <v>160</v>
      </c>
      <c r="C94" s="164">
        <v>865</v>
      </c>
      <c r="D94" s="127">
        <v>99</v>
      </c>
      <c r="E94" s="99" t="s">
        <v>161</v>
      </c>
      <c r="F94" s="214" t="s">
        <v>162</v>
      </c>
      <c r="G94" s="99"/>
      <c r="H94" s="170"/>
      <c r="I94" s="170"/>
      <c r="J94" s="170"/>
      <c r="K94" s="72"/>
      <c r="L94" s="200"/>
      <c r="M94" s="170"/>
      <c r="N94" s="170"/>
      <c r="O94" s="216"/>
      <c r="P94" s="217"/>
    </row>
    <row r="95" spans="1:16" ht="18" customHeight="1" hidden="1">
      <c r="A95" s="72"/>
      <c r="B95" s="72" t="s">
        <v>160</v>
      </c>
      <c r="C95" s="164">
        <v>865</v>
      </c>
      <c r="D95" s="127">
        <v>99</v>
      </c>
      <c r="E95" s="99" t="s">
        <v>161</v>
      </c>
      <c r="F95" s="214" t="s">
        <v>162</v>
      </c>
      <c r="G95" s="99" t="s">
        <v>163</v>
      </c>
      <c r="H95" s="170"/>
      <c r="I95" s="170"/>
      <c r="J95" s="170"/>
      <c r="K95" s="72"/>
      <c r="L95" s="200"/>
      <c r="M95" s="170"/>
      <c r="N95" s="170"/>
      <c r="O95" s="216"/>
      <c r="P95" s="217"/>
    </row>
    <row r="96" spans="1:18" ht="14.25" customHeight="1">
      <c r="A96" s="87"/>
      <c r="B96" s="88" t="s">
        <v>164</v>
      </c>
      <c r="C96" s="164"/>
      <c r="D96" s="119"/>
      <c r="E96" s="119"/>
      <c r="F96" s="111"/>
      <c r="G96" s="119"/>
      <c r="H96" s="169" t="e">
        <f aca="true" t="shared" si="35" ref="H96:R96">H11</f>
        <v>#REF!</v>
      </c>
      <c r="I96" s="169" t="e">
        <f t="shared" si="35"/>
        <v>#REF!</v>
      </c>
      <c r="J96" s="169" t="e">
        <f t="shared" si="35"/>
        <v>#REF!</v>
      </c>
      <c r="K96" s="169">
        <f t="shared" si="35"/>
        <v>874116.2</v>
      </c>
      <c r="L96" s="206">
        <f t="shared" si="35"/>
        <v>3164373.3</v>
      </c>
      <c r="M96" s="206">
        <f t="shared" si="35"/>
        <v>2482043.42</v>
      </c>
      <c r="N96" s="206">
        <f t="shared" si="35"/>
        <v>2620788.92</v>
      </c>
      <c r="O96" s="206">
        <f t="shared" si="35"/>
        <v>8764</v>
      </c>
      <c r="P96" s="206">
        <f t="shared" si="35"/>
        <v>3173137.3</v>
      </c>
      <c r="Q96" s="206">
        <f t="shared" si="35"/>
        <v>-103777.14</v>
      </c>
      <c r="R96" s="206">
        <f t="shared" si="35"/>
        <v>3069360.16</v>
      </c>
    </row>
    <row r="99" ht="14.25">
      <c r="K99" s="91"/>
    </row>
    <row r="100" spans="8:10" ht="14.25">
      <c r="H100" s="90"/>
      <c r="I100" s="91"/>
      <c r="J100" s="91"/>
    </row>
  </sheetData>
  <sheetProtection/>
  <mergeCells count="27">
    <mergeCell ref="A74:B74"/>
    <mergeCell ref="A89:B89"/>
    <mergeCell ref="A92:B92"/>
    <mergeCell ref="A93:B93"/>
    <mergeCell ref="A87:B87"/>
    <mergeCell ref="A13:B13"/>
    <mergeCell ref="A45:B45"/>
    <mergeCell ref="A59:B59"/>
    <mergeCell ref="A60:B60"/>
    <mergeCell ref="A61:B61"/>
    <mergeCell ref="A70:B70"/>
    <mergeCell ref="A8:Q8"/>
    <mergeCell ref="C2:H2"/>
    <mergeCell ref="A10:B10"/>
    <mergeCell ref="A12:B12"/>
    <mergeCell ref="A88:B88"/>
    <mergeCell ref="A17:B17"/>
    <mergeCell ref="A18:B18"/>
    <mergeCell ref="A75:B75"/>
    <mergeCell ref="C3:Q3"/>
    <mergeCell ref="C4:R4"/>
    <mergeCell ref="C6:R6"/>
    <mergeCell ref="C5:Q5"/>
    <mergeCell ref="A64:B64"/>
    <mergeCell ref="A65:B65"/>
    <mergeCell ref="A66:B66"/>
    <mergeCell ref="A38:B38"/>
  </mergeCells>
  <printOptions/>
  <pageMargins left="0.2362204724409449" right="0.2362204724409449" top="0.15748031496062992" bottom="0" header="0.31496062992125984" footer="0.31496062992125984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1"/>
  <sheetViews>
    <sheetView zoomScalePageLayoutView="0" workbookViewId="0" topLeftCell="B99">
      <selection activeCell="C7" sqref="C7:R7"/>
    </sheetView>
  </sheetViews>
  <sheetFormatPr defaultColWidth="9.140625" defaultRowHeight="15"/>
  <cols>
    <col min="1" max="1" width="2.28125" style="4" hidden="1" customWidth="1"/>
    <col min="2" max="2" width="54.57421875" style="2" customWidth="1"/>
    <col min="3" max="5" width="4.28125" style="175" customWidth="1"/>
    <col min="6" max="6" width="4.7109375" style="92" customWidth="1"/>
    <col min="7" max="7" width="4.57421875" style="129" hidden="1" customWidth="1"/>
    <col min="8" max="8" width="7.57421875" style="129" hidden="1" customWidth="1"/>
    <col min="9" max="9" width="7.00390625" style="129" customWidth="1"/>
    <col min="10" max="10" width="10.7109375" style="129" hidden="1" customWidth="1"/>
    <col min="11" max="11" width="4.140625" style="89" customWidth="1"/>
    <col min="12" max="12" width="13.140625" style="89" hidden="1" customWidth="1"/>
    <col min="13" max="13" width="12.00390625" style="4" hidden="1" customWidth="1"/>
    <col min="14" max="14" width="12.57421875" style="4" hidden="1" customWidth="1"/>
    <col min="15" max="15" width="14.140625" style="4" hidden="1" customWidth="1"/>
    <col min="16" max="16" width="15.28125" style="4" hidden="1" customWidth="1"/>
    <col min="17" max="17" width="13.28125" style="4" hidden="1" customWidth="1"/>
    <col min="18" max="18" width="13.00390625" style="4" customWidth="1"/>
    <col min="19" max="16384" width="9.140625" style="4" customWidth="1"/>
  </cols>
  <sheetData>
    <row r="1" spans="3:12" ht="12.75" customHeight="1" hidden="1">
      <c r="C1" s="174" t="s">
        <v>0</v>
      </c>
      <c r="G1" s="176"/>
      <c r="H1" s="176"/>
      <c r="I1" s="176"/>
      <c r="J1" s="176"/>
      <c r="K1" s="176"/>
      <c r="L1" s="84"/>
    </row>
    <row r="2" spans="3:12" ht="60" customHeight="1" hidden="1">
      <c r="C2" s="280" t="s">
        <v>88</v>
      </c>
      <c r="D2" s="280"/>
      <c r="E2" s="280"/>
      <c r="F2" s="280"/>
      <c r="G2" s="280"/>
      <c r="H2" s="280"/>
      <c r="I2" s="280"/>
      <c r="J2" s="280"/>
      <c r="K2" s="280"/>
      <c r="L2" s="280"/>
    </row>
    <row r="3" spans="3:17" ht="17.25" customHeight="1">
      <c r="C3" s="280" t="s">
        <v>270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3:18" ht="72.75" customHeight="1">
      <c r="C4" s="266" t="s">
        <v>275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3:17" ht="60" customHeight="1" hidden="1"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259"/>
      <c r="N5" s="259"/>
      <c r="O5" s="259"/>
      <c r="P5" s="259"/>
      <c r="Q5" s="259"/>
    </row>
    <row r="6" spans="3:17" ht="15" customHeight="1">
      <c r="C6" s="268" t="s">
        <v>288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</row>
    <row r="7" spans="3:21" ht="49.5" customHeight="1">
      <c r="C7" s="267" t="s">
        <v>277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11"/>
      <c r="T7" s="11"/>
      <c r="U7" s="11"/>
    </row>
    <row r="8" spans="6:12" ht="5.25" customHeight="1">
      <c r="F8" s="93"/>
      <c r="G8" s="177"/>
      <c r="H8" s="177"/>
      <c r="I8" s="177"/>
      <c r="J8" s="177"/>
      <c r="K8" s="177"/>
      <c r="L8" s="56"/>
    </row>
    <row r="9" spans="1:17" ht="56.25" customHeight="1">
      <c r="A9" s="279" t="s">
        <v>278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1" ht="10.5" customHeight="1">
      <c r="A10" s="57"/>
      <c r="B10" s="57"/>
      <c r="C10" s="178"/>
      <c r="D10" s="178"/>
      <c r="E10" s="178"/>
      <c r="G10" s="59"/>
      <c r="H10" s="59"/>
      <c r="I10" s="59"/>
      <c r="J10" s="59"/>
      <c r="K10" s="59"/>
    </row>
    <row r="11" spans="1:18" s="61" customFormat="1" ht="24" customHeight="1">
      <c r="A11" s="273" t="s">
        <v>16</v>
      </c>
      <c r="B11" s="273"/>
      <c r="C11" s="60" t="s">
        <v>196</v>
      </c>
      <c r="D11" s="60" t="s">
        <v>165</v>
      </c>
      <c r="E11" s="60" t="s">
        <v>197</v>
      </c>
      <c r="F11" s="94" t="s">
        <v>89</v>
      </c>
      <c r="G11" s="95" t="s">
        <v>90</v>
      </c>
      <c r="H11" s="95" t="s">
        <v>91</v>
      </c>
      <c r="I11" s="96" t="s">
        <v>92</v>
      </c>
      <c r="J11" s="96" t="s">
        <v>93</v>
      </c>
      <c r="K11" s="96" t="s">
        <v>94</v>
      </c>
      <c r="L11" s="16" t="s">
        <v>248</v>
      </c>
      <c r="M11" s="16" t="s">
        <v>249</v>
      </c>
      <c r="N11" s="16" t="s">
        <v>250</v>
      </c>
      <c r="O11" s="60">
        <v>2018</v>
      </c>
      <c r="P11" s="234" t="s">
        <v>264</v>
      </c>
      <c r="Q11" s="215" t="s">
        <v>263</v>
      </c>
      <c r="R11" s="215">
        <v>2018</v>
      </c>
    </row>
    <row r="12" spans="1:18" s="61" customFormat="1" ht="30.75" customHeight="1">
      <c r="A12" s="62"/>
      <c r="B12" s="97" t="s">
        <v>190</v>
      </c>
      <c r="C12" s="97">
        <v>65</v>
      </c>
      <c r="D12" s="62"/>
      <c r="E12" s="62"/>
      <c r="F12" s="98"/>
      <c r="G12" s="99"/>
      <c r="H12" s="99"/>
      <c r="I12" s="99"/>
      <c r="J12" s="99"/>
      <c r="K12" s="99"/>
      <c r="L12" s="100">
        <f>L13+L51+L65+L71+L104+L99+L58</f>
        <v>2290257.1</v>
      </c>
      <c r="M12" s="100">
        <f>M13+M51+M65+M71+M104+M99+M58</f>
        <v>2258661.42</v>
      </c>
      <c r="N12" s="100">
        <f>N13+N51+N65+N71+N104+N99+N58</f>
        <v>2372408.92</v>
      </c>
      <c r="O12" s="100">
        <f>O13+O58+O65+O71+O99</f>
        <v>874116.2</v>
      </c>
      <c r="P12" s="235">
        <f>P13+P51+P65+P71+P104+P99+P58</f>
        <v>3173137.3</v>
      </c>
      <c r="Q12" s="235">
        <f>Q13+Q51+Q65+Q71+Q104+Q99+Q58</f>
        <v>-103777.14</v>
      </c>
      <c r="R12" s="100">
        <f>R13+R51+R65+R71+R104+R99+R58</f>
        <v>3069360.16</v>
      </c>
    </row>
    <row r="13" spans="1:18" s="61" customFormat="1" ht="38.25" customHeight="1">
      <c r="A13" s="62"/>
      <c r="B13" s="101" t="s">
        <v>166</v>
      </c>
      <c r="C13" s="102">
        <v>65</v>
      </c>
      <c r="D13" s="103">
        <v>0</v>
      </c>
      <c r="E13" s="103">
        <v>11</v>
      </c>
      <c r="F13" s="102"/>
      <c r="G13" s="99"/>
      <c r="H13" s="99"/>
      <c r="I13" s="99"/>
      <c r="J13" s="99"/>
      <c r="K13" s="99"/>
      <c r="L13" s="64">
        <f aca="true" t="shared" si="0" ref="L13:R13">L14</f>
        <v>1247184</v>
      </c>
      <c r="M13" s="64">
        <f t="shared" si="0"/>
        <v>1163937</v>
      </c>
      <c r="N13" s="64">
        <f t="shared" si="0"/>
        <v>1225409</v>
      </c>
      <c r="O13" s="64">
        <f t="shared" si="0"/>
        <v>342524</v>
      </c>
      <c r="P13" s="236">
        <f t="shared" si="0"/>
        <v>1689708</v>
      </c>
      <c r="Q13" s="236">
        <f t="shared" si="0"/>
        <v>-64180.1</v>
      </c>
      <c r="R13" s="64">
        <f t="shared" si="0"/>
        <v>1625527.9000000001</v>
      </c>
    </row>
    <row r="14" spans="1:18" s="61" customFormat="1" ht="17.25" customHeight="1">
      <c r="A14" s="62"/>
      <c r="B14" s="104" t="s">
        <v>96</v>
      </c>
      <c r="C14" s="103">
        <v>65</v>
      </c>
      <c r="D14" s="103">
        <v>0</v>
      </c>
      <c r="E14" s="103">
        <v>11</v>
      </c>
      <c r="F14" s="102">
        <v>865</v>
      </c>
      <c r="G14" s="99"/>
      <c r="H14" s="99"/>
      <c r="I14" s="99"/>
      <c r="J14" s="99"/>
      <c r="K14" s="99"/>
      <c r="L14" s="64">
        <f>L15+L19+L29+L32+L44+L47+L38</f>
        <v>1247184</v>
      </c>
      <c r="M14" s="64">
        <f>M15+M19+M29+M32+M44+M47+M38</f>
        <v>1163937</v>
      </c>
      <c r="N14" s="64">
        <f>N15+N19+N29+N32+N44+N47+N38</f>
        <v>1225409</v>
      </c>
      <c r="O14" s="64">
        <f>O19+O38</f>
        <v>342524</v>
      </c>
      <c r="P14" s="236">
        <f>P15+P19+P29+P32+P44+P47+P38+P35</f>
        <v>1689708</v>
      </c>
      <c r="Q14" s="236">
        <f>Q15+Q19+Q29+Q32+Q44+Q47+Q38+Q35</f>
        <v>-64180.1</v>
      </c>
      <c r="R14" s="64">
        <f>R15+R19+R29+R32+R44+R47+R38+R35</f>
        <v>1625527.9000000001</v>
      </c>
    </row>
    <row r="15" spans="1:18" ht="27.75" customHeight="1">
      <c r="A15" s="68" t="s">
        <v>101</v>
      </c>
      <c r="B15" s="159" t="s">
        <v>191</v>
      </c>
      <c r="C15" s="62">
        <v>65</v>
      </c>
      <c r="D15" s="62">
        <v>0</v>
      </c>
      <c r="E15" s="62">
        <v>11</v>
      </c>
      <c r="F15" s="105">
        <v>865</v>
      </c>
      <c r="G15" s="106" t="s">
        <v>98</v>
      </c>
      <c r="H15" s="106" t="s">
        <v>100</v>
      </c>
      <c r="I15" s="106" t="s">
        <v>192</v>
      </c>
      <c r="J15" s="107" t="s">
        <v>167</v>
      </c>
      <c r="K15" s="108" t="s">
        <v>102</v>
      </c>
      <c r="L15" s="67">
        <f aca="true" t="shared" si="1" ref="L15:R16">L16</f>
        <v>419223</v>
      </c>
      <c r="M15" s="67">
        <f t="shared" si="1"/>
        <v>419223</v>
      </c>
      <c r="N15" s="67">
        <f t="shared" si="1"/>
        <v>419223</v>
      </c>
      <c r="O15" s="67">
        <f t="shared" si="1"/>
        <v>0</v>
      </c>
      <c r="P15" s="237">
        <f t="shared" si="1"/>
        <v>427495</v>
      </c>
      <c r="Q15" s="237">
        <f t="shared" si="1"/>
        <v>-1.03</v>
      </c>
      <c r="R15" s="67">
        <f t="shared" si="1"/>
        <v>427493.97</v>
      </c>
    </row>
    <row r="16" spans="1:18" ht="64.5" customHeight="1">
      <c r="A16" s="70" t="s">
        <v>103</v>
      </c>
      <c r="B16" s="70" t="s">
        <v>103</v>
      </c>
      <c r="C16" s="62">
        <v>65</v>
      </c>
      <c r="D16" s="62">
        <v>0</v>
      </c>
      <c r="E16" s="62">
        <v>11</v>
      </c>
      <c r="F16" s="105">
        <v>865</v>
      </c>
      <c r="G16" s="106" t="s">
        <v>98</v>
      </c>
      <c r="H16" s="106" t="s">
        <v>100</v>
      </c>
      <c r="I16" s="106" t="s">
        <v>192</v>
      </c>
      <c r="J16" s="107" t="s">
        <v>167</v>
      </c>
      <c r="K16" s="107" t="s">
        <v>104</v>
      </c>
      <c r="L16" s="67">
        <f t="shared" si="1"/>
        <v>419223</v>
      </c>
      <c r="M16" s="67">
        <f t="shared" si="1"/>
        <v>419223</v>
      </c>
      <c r="N16" s="67">
        <f t="shared" si="1"/>
        <v>419223</v>
      </c>
      <c r="O16" s="67">
        <f t="shared" si="1"/>
        <v>0</v>
      </c>
      <c r="P16" s="237">
        <f t="shared" si="1"/>
        <v>427495</v>
      </c>
      <c r="Q16" s="237">
        <f t="shared" si="1"/>
        <v>-1.03</v>
      </c>
      <c r="R16" s="67">
        <f t="shared" si="1"/>
        <v>427493.97</v>
      </c>
    </row>
    <row r="17" spans="1:18" ht="27.75" customHeight="1">
      <c r="A17" s="70" t="s">
        <v>105</v>
      </c>
      <c r="B17" s="70" t="s">
        <v>105</v>
      </c>
      <c r="C17" s="62">
        <v>65</v>
      </c>
      <c r="D17" s="62">
        <v>0</v>
      </c>
      <c r="E17" s="62">
        <v>11</v>
      </c>
      <c r="F17" s="105">
        <v>865</v>
      </c>
      <c r="G17" s="99" t="s">
        <v>98</v>
      </c>
      <c r="H17" s="99" t="s">
        <v>100</v>
      </c>
      <c r="I17" s="106" t="s">
        <v>192</v>
      </c>
      <c r="J17" s="107" t="s">
        <v>167</v>
      </c>
      <c r="K17" s="107" t="s">
        <v>106</v>
      </c>
      <c r="L17" s="67">
        <f>'6.Вед.18-20'!H16</f>
        <v>419223</v>
      </c>
      <c r="M17" s="67">
        <f>'6.Вед.18-20'!I16</f>
        <v>419223</v>
      </c>
      <c r="N17" s="67">
        <f>'6.Вед.18-20'!J16</f>
        <v>419223</v>
      </c>
      <c r="O17" s="67">
        <f>'6.Вед.18-20'!K16</f>
        <v>0</v>
      </c>
      <c r="P17" s="237">
        <v>427495</v>
      </c>
      <c r="Q17" s="192">
        <v>-1.03</v>
      </c>
      <c r="R17" s="191">
        <f>P17+Q17</f>
        <v>427493.97</v>
      </c>
    </row>
    <row r="18" spans="1:18" s="80" customFormat="1" ht="26.25" customHeight="1" hidden="1">
      <c r="A18" s="109"/>
      <c r="B18" s="70" t="s">
        <v>107</v>
      </c>
      <c r="C18" s="62">
        <v>65</v>
      </c>
      <c r="D18" s="62">
        <v>0</v>
      </c>
      <c r="E18" s="62">
        <v>11</v>
      </c>
      <c r="F18" s="105">
        <v>865</v>
      </c>
      <c r="G18" s="99" t="s">
        <v>98</v>
      </c>
      <c r="H18" s="99" t="s">
        <v>100</v>
      </c>
      <c r="I18" s="106" t="s">
        <v>192</v>
      </c>
      <c r="J18" s="110" t="s">
        <v>167</v>
      </c>
      <c r="K18" s="110" t="s">
        <v>108</v>
      </c>
      <c r="L18" s="67">
        <v>404</v>
      </c>
      <c r="M18" s="67">
        <v>410</v>
      </c>
      <c r="N18" s="67">
        <v>411</v>
      </c>
      <c r="O18" s="4"/>
      <c r="P18" s="4"/>
      <c r="Q18" s="244"/>
      <c r="R18" s="244"/>
    </row>
    <row r="19" spans="1:18" ht="36" customHeight="1">
      <c r="A19" s="275" t="s">
        <v>111</v>
      </c>
      <c r="B19" s="275"/>
      <c r="C19" s="62">
        <v>65</v>
      </c>
      <c r="D19" s="62">
        <v>0</v>
      </c>
      <c r="E19" s="62">
        <v>11</v>
      </c>
      <c r="F19" s="105">
        <v>865</v>
      </c>
      <c r="G19" s="99" t="s">
        <v>98</v>
      </c>
      <c r="H19" s="99" t="s">
        <v>110</v>
      </c>
      <c r="I19" s="107" t="s">
        <v>193</v>
      </c>
      <c r="J19" s="107" t="s">
        <v>168</v>
      </c>
      <c r="K19" s="99"/>
      <c r="L19" s="67">
        <f>L20+L22+L24</f>
        <v>816961</v>
      </c>
      <c r="M19" s="67">
        <f>M20+M22+M24</f>
        <v>733714</v>
      </c>
      <c r="N19" s="67">
        <f>N20+N22+N24</f>
        <v>795186</v>
      </c>
      <c r="O19" s="67">
        <f>O20+O22+O24+O26</f>
        <v>56000</v>
      </c>
      <c r="P19" s="237">
        <f>P20+P22+P24+P26</f>
        <v>913589</v>
      </c>
      <c r="Q19" s="237">
        <f>Q20+Q22+Q24+Q26</f>
        <v>-32418.87</v>
      </c>
      <c r="R19" s="67">
        <f>R20+R22+R24+R26</f>
        <v>881170.13</v>
      </c>
    </row>
    <row r="20" spans="1:18" ht="60.75" customHeight="1">
      <c r="A20" s="69"/>
      <c r="B20" s="70" t="s">
        <v>103</v>
      </c>
      <c r="C20" s="62">
        <v>65</v>
      </c>
      <c r="D20" s="62">
        <v>0</v>
      </c>
      <c r="E20" s="62">
        <v>11</v>
      </c>
      <c r="F20" s="105">
        <v>865</v>
      </c>
      <c r="G20" s="106" t="s">
        <v>98</v>
      </c>
      <c r="H20" s="106" t="s">
        <v>110</v>
      </c>
      <c r="I20" s="107" t="s">
        <v>193</v>
      </c>
      <c r="J20" s="107" t="s">
        <v>168</v>
      </c>
      <c r="K20" s="99" t="s">
        <v>104</v>
      </c>
      <c r="L20" s="67">
        <f aca="true" t="shared" si="2" ref="L20:R20">L21</f>
        <v>617289</v>
      </c>
      <c r="M20" s="67">
        <f t="shared" si="2"/>
        <v>617289</v>
      </c>
      <c r="N20" s="67">
        <f t="shared" si="2"/>
        <v>617289</v>
      </c>
      <c r="O20" s="67">
        <f t="shared" si="2"/>
        <v>0</v>
      </c>
      <c r="P20" s="237">
        <f t="shared" si="2"/>
        <v>617289</v>
      </c>
      <c r="Q20" s="237">
        <f t="shared" si="2"/>
        <v>-26399.73</v>
      </c>
      <c r="R20" s="67">
        <f t="shared" si="2"/>
        <v>590889.27</v>
      </c>
    </row>
    <row r="21" spans="1:18" ht="27.75" customHeight="1">
      <c r="A21" s="72"/>
      <c r="B21" s="70" t="s">
        <v>105</v>
      </c>
      <c r="C21" s="62">
        <v>65</v>
      </c>
      <c r="D21" s="62">
        <v>0</v>
      </c>
      <c r="E21" s="62">
        <v>11</v>
      </c>
      <c r="F21" s="105">
        <v>865</v>
      </c>
      <c r="G21" s="99" t="s">
        <v>98</v>
      </c>
      <c r="H21" s="99" t="s">
        <v>110</v>
      </c>
      <c r="I21" s="107" t="s">
        <v>193</v>
      </c>
      <c r="J21" s="111" t="s">
        <v>168</v>
      </c>
      <c r="K21" s="99" t="s">
        <v>106</v>
      </c>
      <c r="L21" s="67">
        <f>'6.Вед.18-20'!H20</f>
        <v>617289</v>
      </c>
      <c r="M21" s="67">
        <f>'6.Вед.18-20'!I20</f>
        <v>617289</v>
      </c>
      <c r="N21" s="67">
        <f>'6.Вед.18-20'!J20</f>
        <v>617289</v>
      </c>
      <c r="O21" s="67">
        <f>'6.Вед.18-20'!K20</f>
        <v>0</v>
      </c>
      <c r="P21" s="237">
        <f>'6.Вед.18-20'!L20</f>
        <v>617289</v>
      </c>
      <c r="Q21" s="217">
        <v>-26399.73</v>
      </c>
      <c r="R21" s="191">
        <f>P21+Q21</f>
        <v>590889.27</v>
      </c>
    </row>
    <row r="22" spans="1:18" ht="27.75" customHeight="1">
      <c r="A22" s="72"/>
      <c r="B22" s="74" t="s">
        <v>112</v>
      </c>
      <c r="C22" s="62">
        <v>65</v>
      </c>
      <c r="D22" s="62">
        <v>0</v>
      </c>
      <c r="E22" s="62">
        <v>11</v>
      </c>
      <c r="F22" s="105">
        <v>865</v>
      </c>
      <c r="G22" s="112" t="s">
        <v>98</v>
      </c>
      <c r="H22" s="112" t="s">
        <v>110</v>
      </c>
      <c r="I22" s="107" t="s">
        <v>193</v>
      </c>
      <c r="J22" s="107" t="s">
        <v>168</v>
      </c>
      <c r="K22" s="112" t="s">
        <v>113</v>
      </c>
      <c r="L22" s="67">
        <f aca="true" t="shared" si="3" ref="L22:R22">L23</f>
        <v>193172</v>
      </c>
      <c r="M22" s="67">
        <f t="shared" si="3"/>
        <v>109925</v>
      </c>
      <c r="N22" s="67">
        <f t="shared" si="3"/>
        <v>171397</v>
      </c>
      <c r="O22" s="67">
        <f t="shared" si="3"/>
        <v>44000</v>
      </c>
      <c r="P22" s="237">
        <f t="shared" si="3"/>
        <v>277800</v>
      </c>
      <c r="Q22" s="237">
        <f t="shared" si="3"/>
        <v>3333.61</v>
      </c>
      <c r="R22" s="67">
        <f t="shared" si="3"/>
        <v>281133.61</v>
      </c>
    </row>
    <row r="23" spans="1:18" ht="26.25" customHeight="1">
      <c r="A23" s="72"/>
      <c r="B23" s="74" t="s">
        <v>114</v>
      </c>
      <c r="C23" s="62">
        <v>65</v>
      </c>
      <c r="D23" s="62">
        <v>0</v>
      </c>
      <c r="E23" s="62">
        <v>11</v>
      </c>
      <c r="F23" s="105">
        <v>865</v>
      </c>
      <c r="G23" s="112" t="s">
        <v>98</v>
      </c>
      <c r="H23" s="112" t="s">
        <v>110</v>
      </c>
      <c r="I23" s="107" t="s">
        <v>193</v>
      </c>
      <c r="J23" s="107" t="s">
        <v>168</v>
      </c>
      <c r="K23" s="112" t="s">
        <v>115</v>
      </c>
      <c r="L23" s="67">
        <f>'6.Вед.18-20'!H22</f>
        <v>193172</v>
      </c>
      <c r="M23" s="67">
        <f>'6.Вед.18-20'!I22</f>
        <v>109925</v>
      </c>
      <c r="N23" s="67">
        <f>'6.Вед.18-20'!J22</f>
        <v>171397</v>
      </c>
      <c r="O23" s="67">
        <f>'6.Вед.18-20'!K22</f>
        <v>44000</v>
      </c>
      <c r="P23" s="237">
        <v>277800</v>
      </c>
      <c r="Q23" s="192">
        <v>3333.61</v>
      </c>
      <c r="R23" s="191">
        <f>P23+Q23</f>
        <v>281133.61</v>
      </c>
    </row>
    <row r="24" spans="1:18" ht="15.75" customHeight="1">
      <c r="A24" s="72"/>
      <c r="B24" s="161" t="s">
        <v>118</v>
      </c>
      <c r="C24" s="62">
        <v>65</v>
      </c>
      <c r="D24" s="62">
        <v>0</v>
      </c>
      <c r="E24" s="62">
        <v>11</v>
      </c>
      <c r="F24" s="105">
        <v>865</v>
      </c>
      <c r="G24" s="99" t="s">
        <v>98</v>
      </c>
      <c r="H24" s="99" t="s">
        <v>110</v>
      </c>
      <c r="I24" s="107" t="s">
        <v>193</v>
      </c>
      <c r="J24" s="107" t="s">
        <v>168</v>
      </c>
      <c r="K24" s="99" t="s">
        <v>119</v>
      </c>
      <c r="L24" s="67">
        <f aca="true" t="shared" si="4" ref="L24:R24">L25</f>
        <v>6500</v>
      </c>
      <c r="M24" s="67">
        <f t="shared" si="4"/>
        <v>6500</v>
      </c>
      <c r="N24" s="67">
        <f t="shared" si="4"/>
        <v>6500</v>
      </c>
      <c r="O24" s="67">
        <f t="shared" si="4"/>
        <v>0</v>
      </c>
      <c r="P24" s="237">
        <f t="shared" si="4"/>
        <v>6500</v>
      </c>
      <c r="Q24" s="237">
        <f t="shared" si="4"/>
        <v>-2660.59</v>
      </c>
      <c r="R24" s="67">
        <f t="shared" si="4"/>
        <v>3839.41</v>
      </c>
    </row>
    <row r="25" spans="1:18" ht="15.75" customHeight="1">
      <c r="A25" s="72"/>
      <c r="B25" s="161" t="s">
        <v>120</v>
      </c>
      <c r="C25" s="62">
        <v>65</v>
      </c>
      <c r="D25" s="62">
        <v>0</v>
      </c>
      <c r="E25" s="62">
        <v>11</v>
      </c>
      <c r="F25" s="105">
        <v>865</v>
      </c>
      <c r="G25" s="99" t="s">
        <v>98</v>
      </c>
      <c r="H25" s="99" t="s">
        <v>110</v>
      </c>
      <c r="I25" s="107" t="s">
        <v>193</v>
      </c>
      <c r="J25" s="107" t="s">
        <v>168</v>
      </c>
      <c r="K25" s="99" t="s">
        <v>121</v>
      </c>
      <c r="L25" s="67">
        <f>'6.Вед.18-20'!H24</f>
        <v>6500</v>
      </c>
      <c r="M25" s="67">
        <f>'6.Вед.18-20'!I24</f>
        <v>6500</v>
      </c>
      <c r="N25" s="67">
        <f>'6.Вед.18-20'!J24</f>
        <v>6500</v>
      </c>
      <c r="O25" s="67">
        <f>'6.Вед.18-20'!K24</f>
        <v>0</v>
      </c>
      <c r="P25" s="237">
        <f>'6.Вед.18-20'!L24</f>
        <v>6500</v>
      </c>
      <c r="Q25" s="217">
        <v>-2660.59</v>
      </c>
      <c r="R25" s="191">
        <f>P25+Q25</f>
        <v>3839.41</v>
      </c>
    </row>
    <row r="26" spans="1:18" ht="24" customHeight="1">
      <c r="A26" s="72"/>
      <c r="B26" s="190" t="s">
        <v>255</v>
      </c>
      <c r="C26" s="62">
        <v>65</v>
      </c>
      <c r="D26" s="62">
        <v>0</v>
      </c>
      <c r="E26" s="62">
        <v>11</v>
      </c>
      <c r="F26" s="105">
        <v>865</v>
      </c>
      <c r="G26" s="99" t="s">
        <v>98</v>
      </c>
      <c r="H26" s="99" t="s">
        <v>110</v>
      </c>
      <c r="I26" s="107" t="s">
        <v>265</v>
      </c>
      <c r="J26" s="107"/>
      <c r="K26" s="99"/>
      <c r="L26" s="67">
        <f aca="true" t="shared" si="5" ref="L26:R27">L27</f>
        <v>0</v>
      </c>
      <c r="M26" s="67">
        <f t="shared" si="5"/>
        <v>0</v>
      </c>
      <c r="N26" s="67">
        <f t="shared" si="5"/>
        <v>0</v>
      </c>
      <c r="O26" s="67">
        <f t="shared" si="5"/>
        <v>12000</v>
      </c>
      <c r="P26" s="237">
        <f t="shared" si="5"/>
        <v>12000</v>
      </c>
      <c r="Q26" s="237">
        <f t="shared" si="5"/>
        <v>-6692.16</v>
      </c>
      <c r="R26" s="67">
        <f t="shared" si="5"/>
        <v>5307.84</v>
      </c>
    </row>
    <row r="27" spans="1:18" ht="26.25" customHeight="1">
      <c r="A27" s="72"/>
      <c r="B27" s="73" t="s">
        <v>112</v>
      </c>
      <c r="C27" s="62">
        <v>65</v>
      </c>
      <c r="D27" s="62">
        <v>0</v>
      </c>
      <c r="E27" s="62">
        <v>11</v>
      </c>
      <c r="F27" s="105">
        <v>865</v>
      </c>
      <c r="G27" s="99" t="s">
        <v>98</v>
      </c>
      <c r="H27" s="99" t="s">
        <v>110</v>
      </c>
      <c r="I27" s="107" t="s">
        <v>265</v>
      </c>
      <c r="J27" s="107"/>
      <c r="K27" s="99" t="s">
        <v>113</v>
      </c>
      <c r="L27" s="67">
        <f t="shared" si="5"/>
        <v>0</v>
      </c>
      <c r="M27" s="67">
        <f t="shared" si="5"/>
        <v>0</v>
      </c>
      <c r="N27" s="67">
        <f t="shared" si="5"/>
        <v>0</v>
      </c>
      <c r="O27" s="67">
        <f t="shared" si="5"/>
        <v>12000</v>
      </c>
      <c r="P27" s="237">
        <f t="shared" si="5"/>
        <v>12000</v>
      </c>
      <c r="Q27" s="237">
        <f t="shared" si="5"/>
        <v>-6692.16</v>
      </c>
      <c r="R27" s="67">
        <f t="shared" si="5"/>
        <v>5307.84</v>
      </c>
    </row>
    <row r="28" spans="1:18" ht="28.5" customHeight="1">
      <c r="A28" s="72"/>
      <c r="B28" s="79" t="s">
        <v>114</v>
      </c>
      <c r="C28" s="62">
        <v>65</v>
      </c>
      <c r="D28" s="62">
        <v>0</v>
      </c>
      <c r="E28" s="62">
        <v>11</v>
      </c>
      <c r="F28" s="105">
        <v>865</v>
      </c>
      <c r="G28" s="99" t="s">
        <v>98</v>
      </c>
      <c r="H28" s="99" t="s">
        <v>110</v>
      </c>
      <c r="I28" s="107" t="s">
        <v>265</v>
      </c>
      <c r="J28" s="107"/>
      <c r="K28" s="99" t="s">
        <v>115</v>
      </c>
      <c r="L28" s="67">
        <f>'6.Вед.18-20'!H27</f>
        <v>0</v>
      </c>
      <c r="M28" s="67">
        <f>'6.Вед.18-20'!I27</f>
        <v>0</v>
      </c>
      <c r="N28" s="67">
        <f>'6.Вед.18-20'!J27</f>
        <v>0</v>
      </c>
      <c r="O28" s="67">
        <f>'6.Вед.18-20'!K27</f>
        <v>12000</v>
      </c>
      <c r="P28" s="237">
        <f>'6.Вед.18-20'!L27</f>
        <v>12000</v>
      </c>
      <c r="Q28" s="192">
        <v>-6692.16</v>
      </c>
      <c r="R28" s="191">
        <f>P28+Q28</f>
        <v>5307.84</v>
      </c>
    </row>
    <row r="29" spans="1:18" ht="26.25" customHeight="1">
      <c r="A29" s="72"/>
      <c r="B29" s="181" t="s">
        <v>251</v>
      </c>
      <c r="C29" s="62">
        <v>65</v>
      </c>
      <c r="D29" s="62">
        <v>0</v>
      </c>
      <c r="E29" s="62">
        <v>11</v>
      </c>
      <c r="F29" s="105">
        <v>865</v>
      </c>
      <c r="G29" s="99" t="s">
        <v>98</v>
      </c>
      <c r="H29" s="99" t="s">
        <v>110</v>
      </c>
      <c r="I29" s="107" t="s">
        <v>253</v>
      </c>
      <c r="J29" s="107" t="s">
        <v>168</v>
      </c>
      <c r="K29" s="99"/>
      <c r="L29" s="67">
        <f aca="true" t="shared" si="6" ref="L29:R30">L30</f>
        <v>4000</v>
      </c>
      <c r="M29" s="67">
        <f t="shared" si="6"/>
        <v>4000</v>
      </c>
      <c r="N29" s="67">
        <f t="shared" si="6"/>
        <v>4000</v>
      </c>
      <c r="O29" s="67">
        <f t="shared" si="6"/>
        <v>0</v>
      </c>
      <c r="P29" s="237">
        <f t="shared" si="6"/>
        <v>5000</v>
      </c>
      <c r="Q29" s="237">
        <f t="shared" si="6"/>
        <v>0</v>
      </c>
      <c r="R29" s="67">
        <f t="shared" si="6"/>
        <v>5000</v>
      </c>
    </row>
    <row r="30" spans="1:18" ht="15.75" customHeight="1">
      <c r="A30" s="72"/>
      <c r="B30" s="181" t="s">
        <v>118</v>
      </c>
      <c r="C30" s="62">
        <v>65</v>
      </c>
      <c r="D30" s="62">
        <v>0</v>
      </c>
      <c r="E30" s="62">
        <v>11</v>
      </c>
      <c r="F30" s="105">
        <v>865</v>
      </c>
      <c r="G30" s="99" t="s">
        <v>98</v>
      </c>
      <c r="H30" s="99" t="s">
        <v>110</v>
      </c>
      <c r="I30" s="107" t="s">
        <v>253</v>
      </c>
      <c r="J30" s="107" t="s">
        <v>168</v>
      </c>
      <c r="K30" s="99" t="s">
        <v>119</v>
      </c>
      <c r="L30" s="67">
        <f t="shared" si="6"/>
        <v>4000</v>
      </c>
      <c r="M30" s="67">
        <f t="shared" si="6"/>
        <v>4000</v>
      </c>
      <c r="N30" s="67">
        <f t="shared" si="6"/>
        <v>4000</v>
      </c>
      <c r="O30" s="67">
        <f t="shared" si="6"/>
        <v>0</v>
      </c>
      <c r="P30" s="237">
        <f t="shared" si="6"/>
        <v>5000</v>
      </c>
      <c r="Q30" s="237">
        <f t="shared" si="6"/>
        <v>0</v>
      </c>
      <c r="R30" s="67">
        <f t="shared" si="6"/>
        <v>5000</v>
      </c>
    </row>
    <row r="31" spans="1:18" ht="15.75" customHeight="1">
      <c r="A31" s="72"/>
      <c r="B31" s="151" t="s">
        <v>120</v>
      </c>
      <c r="C31" s="62">
        <v>65</v>
      </c>
      <c r="D31" s="62">
        <v>0</v>
      </c>
      <c r="E31" s="62">
        <v>11</v>
      </c>
      <c r="F31" s="105">
        <v>865</v>
      </c>
      <c r="G31" s="99" t="s">
        <v>98</v>
      </c>
      <c r="H31" s="99" t="s">
        <v>110</v>
      </c>
      <c r="I31" s="107" t="s">
        <v>253</v>
      </c>
      <c r="J31" s="107" t="s">
        <v>168</v>
      </c>
      <c r="K31" s="99" t="s">
        <v>121</v>
      </c>
      <c r="L31" s="67">
        <f>'6.Вед.18-20'!H30</f>
        <v>4000</v>
      </c>
      <c r="M31" s="67">
        <f>'6.Вед.18-20'!I30</f>
        <v>4000</v>
      </c>
      <c r="N31" s="67">
        <f>'6.Вед.18-20'!J30</f>
        <v>4000</v>
      </c>
      <c r="O31" s="67">
        <f>'6.Вед.18-20'!K30</f>
        <v>0</v>
      </c>
      <c r="P31" s="237">
        <v>5000</v>
      </c>
      <c r="Q31" s="192">
        <v>0</v>
      </c>
      <c r="R31" s="191">
        <f>P31+Q31</f>
        <v>5000</v>
      </c>
    </row>
    <row r="32" spans="1:18" s="71" customFormat="1" ht="56.25" customHeight="1">
      <c r="A32" s="68" t="s">
        <v>124</v>
      </c>
      <c r="B32" s="159" t="s">
        <v>194</v>
      </c>
      <c r="C32" s="62">
        <v>65</v>
      </c>
      <c r="D32" s="62">
        <v>0</v>
      </c>
      <c r="E32" s="62">
        <v>11</v>
      </c>
      <c r="F32" s="105">
        <v>865</v>
      </c>
      <c r="G32" s="99" t="s">
        <v>98</v>
      </c>
      <c r="H32" s="99" t="s">
        <v>123</v>
      </c>
      <c r="I32" s="99" t="s">
        <v>195</v>
      </c>
      <c r="J32" s="113" t="s">
        <v>169</v>
      </c>
      <c r="K32" s="99"/>
      <c r="L32" s="67">
        <f aca="true" t="shared" si="7" ref="L32:R33">L33</f>
        <v>2000</v>
      </c>
      <c r="M32" s="67">
        <f t="shared" si="7"/>
        <v>2000</v>
      </c>
      <c r="N32" s="67">
        <f t="shared" si="7"/>
        <v>2000</v>
      </c>
      <c r="O32" s="67">
        <f t="shared" si="7"/>
        <v>0</v>
      </c>
      <c r="P32" s="237">
        <f t="shared" si="7"/>
        <v>2000</v>
      </c>
      <c r="Q32" s="237">
        <f t="shared" si="7"/>
        <v>0</v>
      </c>
      <c r="R32" s="67">
        <f t="shared" si="7"/>
        <v>2000</v>
      </c>
    </row>
    <row r="33" spans="1:18" ht="15" customHeight="1">
      <c r="A33" s="72"/>
      <c r="B33" s="76" t="s">
        <v>125</v>
      </c>
      <c r="C33" s="62">
        <v>65</v>
      </c>
      <c r="D33" s="62">
        <v>0</v>
      </c>
      <c r="E33" s="62">
        <v>11</v>
      </c>
      <c r="F33" s="105">
        <v>865</v>
      </c>
      <c r="G33" s="99" t="s">
        <v>98</v>
      </c>
      <c r="H33" s="114" t="s">
        <v>123</v>
      </c>
      <c r="I33" s="99" t="s">
        <v>195</v>
      </c>
      <c r="J33" s="107" t="s">
        <v>169</v>
      </c>
      <c r="K33" s="99" t="s">
        <v>126</v>
      </c>
      <c r="L33" s="67">
        <f t="shared" si="7"/>
        <v>2000</v>
      </c>
      <c r="M33" s="67">
        <f t="shared" si="7"/>
        <v>2000</v>
      </c>
      <c r="N33" s="67">
        <f t="shared" si="7"/>
        <v>2000</v>
      </c>
      <c r="O33" s="67">
        <f t="shared" si="7"/>
        <v>0</v>
      </c>
      <c r="P33" s="237">
        <f t="shared" si="7"/>
        <v>2000</v>
      </c>
      <c r="Q33" s="237">
        <f t="shared" si="7"/>
        <v>0</v>
      </c>
      <c r="R33" s="67">
        <f t="shared" si="7"/>
        <v>2000</v>
      </c>
    </row>
    <row r="34" spans="1:18" ht="15" customHeight="1">
      <c r="A34" s="72"/>
      <c r="B34" s="76" t="s">
        <v>80</v>
      </c>
      <c r="C34" s="62">
        <v>65</v>
      </c>
      <c r="D34" s="62">
        <v>0</v>
      </c>
      <c r="E34" s="62">
        <v>11</v>
      </c>
      <c r="F34" s="105">
        <v>865</v>
      </c>
      <c r="G34" s="99" t="s">
        <v>98</v>
      </c>
      <c r="H34" s="114" t="s">
        <v>123</v>
      </c>
      <c r="I34" s="99" t="s">
        <v>195</v>
      </c>
      <c r="J34" s="107" t="s">
        <v>169</v>
      </c>
      <c r="K34" s="112" t="s">
        <v>127</v>
      </c>
      <c r="L34" s="67">
        <f>'6.Вед.18-20'!H34</f>
        <v>2000</v>
      </c>
      <c r="M34" s="67">
        <f>'6.Вед.18-20'!I34</f>
        <v>2000</v>
      </c>
      <c r="N34" s="67">
        <f>'6.Вед.18-20'!J34</f>
        <v>2000</v>
      </c>
      <c r="O34" s="67">
        <f>'6.Вед.18-20'!K34</f>
        <v>0</v>
      </c>
      <c r="P34" s="237">
        <f>'6.Вед.18-20'!L34</f>
        <v>2000</v>
      </c>
      <c r="Q34" s="237"/>
      <c r="R34" s="67">
        <f>P34+Q34</f>
        <v>2000</v>
      </c>
    </row>
    <row r="35" spans="1:18" ht="51.75" customHeight="1">
      <c r="A35" s="72"/>
      <c r="B35" s="159" t="s">
        <v>281</v>
      </c>
      <c r="C35" s="62">
        <v>65</v>
      </c>
      <c r="D35" s="62">
        <v>0</v>
      </c>
      <c r="E35" s="62">
        <v>11</v>
      </c>
      <c r="F35" s="105">
        <v>865</v>
      </c>
      <c r="G35" s="99" t="s">
        <v>98</v>
      </c>
      <c r="H35" s="99" t="s">
        <v>123</v>
      </c>
      <c r="I35" s="99" t="s">
        <v>283</v>
      </c>
      <c r="J35" s="107"/>
      <c r="K35" s="112"/>
      <c r="L35" s="67"/>
      <c r="M35" s="67"/>
      <c r="N35" s="67"/>
      <c r="O35" s="67"/>
      <c r="P35" s="237">
        <f aca="true" t="shared" si="8" ref="P35:R36">P36</f>
        <v>100</v>
      </c>
      <c r="Q35" s="237">
        <f t="shared" si="8"/>
        <v>0</v>
      </c>
      <c r="R35" s="67">
        <f t="shared" si="8"/>
        <v>100</v>
      </c>
    </row>
    <row r="36" spans="1:18" ht="15" customHeight="1">
      <c r="A36" s="72"/>
      <c r="B36" s="76" t="s">
        <v>125</v>
      </c>
      <c r="C36" s="62">
        <v>65</v>
      </c>
      <c r="D36" s="62">
        <v>0</v>
      </c>
      <c r="E36" s="62">
        <v>11</v>
      </c>
      <c r="F36" s="105">
        <v>865</v>
      </c>
      <c r="G36" s="99" t="s">
        <v>98</v>
      </c>
      <c r="H36" s="99" t="s">
        <v>123</v>
      </c>
      <c r="I36" s="99" t="s">
        <v>283</v>
      </c>
      <c r="J36" s="107"/>
      <c r="K36" s="112" t="s">
        <v>126</v>
      </c>
      <c r="L36" s="67"/>
      <c r="M36" s="67"/>
      <c r="N36" s="67"/>
      <c r="O36" s="67"/>
      <c r="P36" s="237">
        <f t="shared" si="8"/>
        <v>100</v>
      </c>
      <c r="Q36" s="237">
        <f t="shared" si="8"/>
        <v>0</v>
      </c>
      <c r="R36" s="67">
        <f t="shared" si="8"/>
        <v>100</v>
      </c>
    </row>
    <row r="37" spans="1:18" ht="15" customHeight="1">
      <c r="A37" s="72"/>
      <c r="B37" s="76" t="s">
        <v>80</v>
      </c>
      <c r="C37" s="62">
        <v>65</v>
      </c>
      <c r="D37" s="62">
        <v>0</v>
      </c>
      <c r="E37" s="62">
        <v>11</v>
      </c>
      <c r="F37" s="105">
        <v>865</v>
      </c>
      <c r="G37" s="99" t="s">
        <v>98</v>
      </c>
      <c r="H37" s="99" t="s">
        <v>123</v>
      </c>
      <c r="I37" s="99" t="s">
        <v>283</v>
      </c>
      <c r="J37" s="107"/>
      <c r="K37" s="112" t="s">
        <v>127</v>
      </c>
      <c r="L37" s="67"/>
      <c r="M37" s="67"/>
      <c r="N37" s="67"/>
      <c r="O37" s="67"/>
      <c r="P37" s="237">
        <v>100</v>
      </c>
      <c r="Q37" s="247"/>
      <c r="R37" s="191">
        <f>P37+Q37</f>
        <v>100</v>
      </c>
    </row>
    <row r="38" spans="1:18" ht="38.25" customHeight="1">
      <c r="A38" s="72"/>
      <c r="B38" s="151" t="s">
        <v>244</v>
      </c>
      <c r="C38" s="62">
        <v>65</v>
      </c>
      <c r="D38" s="62">
        <v>0</v>
      </c>
      <c r="E38" s="62">
        <v>11</v>
      </c>
      <c r="F38" s="105">
        <v>865</v>
      </c>
      <c r="G38" s="99"/>
      <c r="H38" s="114"/>
      <c r="I38" s="99" t="s">
        <v>245</v>
      </c>
      <c r="J38" s="107"/>
      <c r="K38" s="112"/>
      <c r="L38" s="67">
        <f aca="true" t="shared" si="9" ref="L38:R38">L39+L41</f>
        <v>4500</v>
      </c>
      <c r="M38" s="67">
        <f t="shared" si="9"/>
        <v>4500</v>
      </c>
      <c r="N38" s="67">
        <f t="shared" si="9"/>
        <v>4500</v>
      </c>
      <c r="O38" s="67">
        <f t="shared" si="9"/>
        <v>286524</v>
      </c>
      <c r="P38" s="237">
        <f t="shared" si="9"/>
        <v>341024</v>
      </c>
      <c r="Q38" s="237">
        <f t="shared" si="9"/>
        <v>-31760.2</v>
      </c>
      <c r="R38" s="67">
        <f t="shared" si="9"/>
        <v>309263.8</v>
      </c>
    </row>
    <row r="39" spans="1:18" ht="15" customHeight="1">
      <c r="A39" s="72"/>
      <c r="B39" s="161" t="s">
        <v>118</v>
      </c>
      <c r="C39" s="62">
        <v>65</v>
      </c>
      <c r="D39" s="62">
        <v>0</v>
      </c>
      <c r="E39" s="62">
        <v>11</v>
      </c>
      <c r="F39" s="105">
        <v>865</v>
      </c>
      <c r="G39" s="99"/>
      <c r="H39" s="114"/>
      <c r="I39" s="99" t="s">
        <v>245</v>
      </c>
      <c r="J39" s="107"/>
      <c r="K39" s="112" t="s">
        <v>119</v>
      </c>
      <c r="L39" s="67">
        <f aca="true" t="shared" si="10" ref="L39:R39">L40</f>
        <v>4500</v>
      </c>
      <c r="M39" s="67">
        <f t="shared" si="10"/>
        <v>4500</v>
      </c>
      <c r="N39" s="67">
        <f t="shared" si="10"/>
        <v>4500</v>
      </c>
      <c r="O39" s="67">
        <f t="shared" si="10"/>
        <v>0</v>
      </c>
      <c r="P39" s="237">
        <f t="shared" si="10"/>
        <v>4500</v>
      </c>
      <c r="Q39" s="237">
        <f t="shared" si="10"/>
        <v>-500</v>
      </c>
      <c r="R39" s="67">
        <f t="shared" si="10"/>
        <v>4000</v>
      </c>
    </row>
    <row r="40" spans="1:18" ht="15" customHeight="1">
      <c r="A40" s="72"/>
      <c r="B40" s="75" t="s">
        <v>120</v>
      </c>
      <c r="C40" s="62">
        <v>65</v>
      </c>
      <c r="D40" s="62">
        <v>0</v>
      </c>
      <c r="E40" s="62">
        <v>11</v>
      </c>
      <c r="F40" s="105">
        <v>865</v>
      </c>
      <c r="G40" s="99"/>
      <c r="H40" s="114"/>
      <c r="I40" s="99" t="s">
        <v>245</v>
      </c>
      <c r="J40" s="107"/>
      <c r="K40" s="112" t="s">
        <v>121</v>
      </c>
      <c r="L40" s="67">
        <f>'6.Вед.18-20'!H41</f>
        <v>4500</v>
      </c>
      <c r="M40" s="67">
        <f>'6.Вед.18-20'!I41</f>
        <v>4500</v>
      </c>
      <c r="N40" s="67">
        <f>'6.Вед.18-20'!J41</f>
        <v>4500</v>
      </c>
      <c r="O40" s="67">
        <f>'6.Вед.18-20'!K41</f>
        <v>0</v>
      </c>
      <c r="P40" s="237">
        <f>'6.Вед.18-20'!L41</f>
        <v>4500</v>
      </c>
      <c r="Q40" s="192">
        <v>-500</v>
      </c>
      <c r="R40" s="191">
        <f>P40+Q40</f>
        <v>4000</v>
      </c>
    </row>
    <row r="41" spans="1:18" ht="15" customHeight="1">
      <c r="A41" s="72"/>
      <c r="B41" s="126" t="s">
        <v>266</v>
      </c>
      <c r="C41" s="62">
        <v>65</v>
      </c>
      <c r="D41" s="62">
        <v>0</v>
      </c>
      <c r="E41" s="62">
        <v>11</v>
      </c>
      <c r="F41" s="105">
        <v>865</v>
      </c>
      <c r="G41" s="99"/>
      <c r="H41" s="114"/>
      <c r="I41" s="99" t="s">
        <v>245</v>
      </c>
      <c r="J41" s="107"/>
      <c r="K41" s="112"/>
      <c r="L41" s="67">
        <f aca="true" t="shared" si="11" ref="L41:R42">L42</f>
        <v>0</v>
      </c>
      <c r="M41" s="67">
        <f t="shared" si="11"/>
        <v>0</v>
      </c>
      <c r="N41" s="67">
        <f t="shared" si="11"/>
        <v>0</v>
      </c>
      <c r="O41" s="67">
        <f t="shared" si="11"/>
        <v>286524</v>
      </c>
      <c r="P41" s="237">
        <f t="shared" si="11"/>
        <v>336524</v>
      </c>
      <c r="Q41" s="237">
        <f t="shared" si="11"/>
        <v>-31260.2</v>
      </c>
      <c r="R41" s="67">
        <f t="shared" si="11"/>
        <v>305263.8</v>
      </c>
    </row>
    <row r="42" spans="1:18" ht="15" customHeight="1">
      <c r="A42" s="72"/>
      <c r="B42" s="73" t="s">
        <v>112</v>
      </c>
      <c r="C42" s="62">
        <v>65</v>
      </c>
      <c r="D42" s="62">
        <v>0</v>
      </c>
      <c r="E42" s="62">
        <v>11</v>
      </c>
      <c r="F42" s="105">
        <v>865</v>
      </c>
      <c r="G42" s="99"/>
      <c r="H42" s="114"/>
      <c r="I42" s="99" t="s">
        <v>245</v>
      </c>
      <c r="J42" s="107"/>
      <c r="K42" s="112" t="s">
        <v>113</v>
      </c>
      <c r="L42" s="67">
        <f t="shared" si="11"/>
        <v>0</v>
      </c>
      <c r="M42" s="67">
        <f t="shared" si="11"/>
        <v>0</v>
      </c>
      <c r="N42" s="67">
        <f t="shared" si="11"/>
        <v>0</v>
      </c>
      <c r="O42" s="67">
        <f t="shared" si="11"/>
        <v>286524</v>
      </c>
      <c r="P42" s="237">
        <f t="shared" si="11"/>
        <v>336524</v>
      </c>
      <c r="Q42" s="237">
        <f t="shared" si="11"/>
        <v>-31260.2</v>
      </c>
      <c r="R42" s="67">
        <f t="shared" si="11"/>
        <v>305263.8</v>
      </c>
    </row>
    <row r="43" spans="1:18" ht="15" customHeight="1">
      <c r="A43" s="72"/>
      <c r="B43" s="74" t="s">
        <v>114</v>
      </c>
      <c r="C43" s="62">
        <v>65</v>
      </c>
      <c r="D43" s="62">
        <v>0</v>
      </c>
      <c r="E43" s="62">
        <v>11</v>
      </c>
      <c r="F43" s="105">
        <v>865</v>
      </c>
      <c r="G43" s="99"/>
      <c r="H43" s="114"/>
      <c r="I43" s="99" t="s">
        <v>245</v>
      </c>
      <c r="J43" s="107"/>
      <c r="K43" s="112" t="s">
        <v>115</v>
      </c>
      <c r="L43" s="67"/>
      <c r="M43" s="67"/>
      <c r="N43" s="67"/>
      <c r="O43" s="192">
        <f>276524+10000</f>
        <v>286524</v>
      </c>
      <c r="P43" s="238">
        <v>336524</v>
      </c>
      <c r="Q43" s="192">
        <v>-31260.2</v>
      </c>
      <c r="R43" s="191">
        <f>P43+Q43</f>
        <v>305263.8</v>
      </c>
    </row>
    <row r="44" spans="1:18" ht="66" customHeight="1">
      <c r="A44" s="282" t="s">
        <v>198</v>
      </c>
      <c r="B44" s="282"/>
      <c r="C44" s="62">
        <v>65</v>
      </c>
      <c r="D44" s="62">
        <v>0</v>
      </c>
      <c r="E44" s="62">
        <v>11</v>
      </c>
      <c r="F44" s="105">
        <v>865</v>
      </c>
      <c r="G44" s="114" t="s">
        <v>98</v>
      </c>
      <c r="H44" s="114" t="s">
        <v>130</v>
      </c>
      <c r="I44" s="99" t="s">
        <v>199</v>
      </c>
      <c r="J44" s="107" t="s">
        <v>170</v>
      </c>
      <c r="K44" s="114"/>
      <c r="L44" s="67">
        <f aca="true" t="shared" si="12" ref="L44:R45">L45</f>
        <v>500</v>
      </c>
      <c r="M44" s="67">
        <f t="shared" si="12"/>
        <v>500</v>
      </c>
      <c r="N44" s="67">
        <f t="shared" si="12"/>
        <v>500</v>
      </c>
      <c r="O44" s="67">
        <f t="shared" si="12"/>
        <v>0</v>
      </c>
      <c r="P44" s="237">
        <f t="shared" si="12"/>
        <v>500</v>
      </c>
      <c r="Q44" s="237">
        <f t="shared" si="12"/>
        <v>0</v>
      </c>
      <c r="R44" s="67">
        <f t="shared" si="12"/>
        <v>500</v>
      </c>
    </row>
    <row r="45" spans="1:18" ht="15.75" customHeight="1">
      <c r="A45" s="72"/>
      <c r="B45" s="76" t="s">
        <v>125</v>
      </c>
      <c r="C45" s="62">
        <v>65</v>
      </c>
      <c r="D45" s="62">
        <v>0</v>
      </c>
      <c r="E45" s="62">
        <v>11</v>
      </c>
      <c r="F45" s="105">
        <v>865</v>
      </c>
      <c r="G45" s="99" t="s">
        <v>98</v>
      </c>
      <c r="H45" s="114" t="s">
        <v>130</v>
      </c>
      <c r="I45" s="99" t="s">
        <v>199</v>
      </c>
      <c r="J45" s="107" t="s">
        <v>170</v>
      </c>
      <c r="K45" s="99" t="s">
        <v>126</v>
      </c>
      <c r="L45" s="67">
        <f t="shared" si="12"/>
        <v>500</v>
      </c>
      <c r="M45" s="67">
        <f t="shared" si="12"/>
        <v>500</v>
      </c>
      <c r="N45" s="67">
        <f t="shared" si="12"/>
        <v>500</v>
      </c>
      <c r="O45" s="67">
        <f t="shared" si="12"/>
        <v>0</v>
      </c>
      <c r="P45" s="237">
        <f t="shared" si="12"/>
        <v>500</v>
      </c>
      <c r="Q45" s="237">
        <f t="shared" si="12"/>
        <v>0</v>
      </c>
      <c r="R45" s="67">
        <f t="shared" si="12"/>
        <v>500</v>
      </c>
    </row>
    <row r="46" spans="1:18" ht="15.75" customHeight="1">
      <c r="A46" s="72"/>
      <c r="B46" s="126" t="s">
        <v>80</v>
      </c>
      <c r="C46" s="115">
        <v>65</v>
      </c>
      <c r="D46" s="115">
        <v>0</v>
      </c>
      <c r="E46" s="115">
        <v>11</v>
      </c>
      <c r="F46" s="116">
        <v>865</v>
      </c>
      <c r="G46" s="112" t="s">
        <v>98</v>
      </c>
      <c r="H46" s="117" t="s">
        <v>130</v>
      </c>
      <c r="I46" s="99" t="s">
        <v>199</v>
      </c>
      <c r="J46" s="113" t="s">
        <v>170</v>
      </c>
      <c r="K46" s="112" t="s">
        <v>127</v>
      </c>
      <c r="L46" s="118">
        <f>'6.Вед.18-20'!H47</f>
        <v>500</v>
      </c>
      <c r="M46" s="118">
        <f>'6.Вед.18-20'!I47</f>
        <v>500</v>
      </c>
      <c r="N46" s="118">
        <f>'6.Вед.18-20'!J47</f>
        <v>500</v>
      </c>
      <c r="O46" s="118">
        <f>'6.Вед.18-20'!K47</f>
        <v>0</v>
      </c>
      <c r="P46" s="239">
        <f>'6.Вед.18-20'!L47</f>
        <v>500</v>
      </c>
      <c r="Q46" s="217"/>
      <c r="R46" s="191">
        <f>P46+Q46</f>
        <v>500</v>
      </c>
    </row>
    <row r="47" spans="1:18" ht="15.75" customHeight="1" hidden="1">
      <c r="A47" s="72"/>
      <c r="B47" s="126" t="s">
        <v>171</v>
      </c>
      <c r="C47" s="115">
        <v>65</v>
      </c>
      <c r="D47" s="115">
        <v>0</v>
      </c>
      <c r="E47" s="115">
        <v>11</v>
      </c>
      <c r="F47" s="116">
        <v>865</v>
      </c>
      <c r="G47" s="112"/>
      <c r="H47" s="117"/>
      <c r="I47" s="112" t="s">
        <v>172</v>
      </c>
      <c r="J47" s="113"/>
      <c r="K47" s="112"/>
      <c r="L47" s="118">
        <f>L48</f>
        <v>0</v>
      </c>
      <c r="M47" s="118">
        <f aca="true" t="shared" si="13" ref="M47:N49">M48</f>
        <v>0</v>
      </c>
      <c r="N47" s="118">
        <f t="shared" si="13"/>
        <v>0</v>
      </c>
      <c r="Q47" s="217"/>
      <c r="R47" s="217"/>
    </row>
    <row r="48" spans="1:18" ht="15.75" customHeight="1" hidden="1">
      <c r="A48" s="72"/>
      <c r="B48" s="79" t="s">
        <v>146</v>
      </c>
      <c r="C48" s="115">
        <v>65</v>
      </c>
      <c r="D48" s="115">
        <v>0</v>
      </c>
      <c r="E48" s="115">
        <v>11</v>
      </c>
      <c r="F48" s="116">
        <v>865</v>
      </c>
      <c r="G48" s="112"/>
      <c r="H48" s="117"/>
      <c r="I48" s="112" t="s">
        <v>172</v>
      </c>
      <c r="J48" s="113"/>
      <c r="K48" s="112" t="s">
        <v>113</v>
      </c>
      <c r="L48" s="118">
        <f>L49</f>
        <v>0</v>
      </c>
      <c r="M48" s="118">
        <f t="shared" si="13"/>
        <v>0</v>
      </c>
      <c r="N48" s="118">
        <f t="shared" si="13"/>
        <v>0</v>
      </c>
      <c r="Q48" s="217"/>
      <c r="R48" s="217"/>
    </row>
    <row r="49" spans="1:18" ht="15.75" customHeight="1" hidden="1">
      <c r="A49" s="72"/>
      <c r="B49" s="79" t="s">
        <v>114</v>
      </c>
      <c r="C49" s="115">
        <v>65</v>
      </c>
      <c r="D49" s="115">
        <v>0</v>
      </c>
      <c r="E49" s="115">
        <v>11</v>
      </c>
      <c r="F49" s="116">
        <v>865</v>
      </c>
      <c r="G49" s="112"/>
      <c r="H49" s="117"/>
      <c r="I49" s="112" t="s">
        <v>172</v>
      </c>
      <c r="J49" s="113"/>
      <c r="K49" s="112" t="s">
        <v>115</v>
      </c>
      <c r="L49" s="118">
        <f>L50</f>
        <v>0</v>
      </c>
      <c r="M49" s="118">
        <f t="shared" si="13"/>
        <v>0</v>
      </c>
      <c r="N49" s="118">
        <f t="shared" si="13"/>
        <v>0</v>
      </c>
      <c r="Q49" s="217"/>
      <c r="R49" s="217"/>
    </row>
    <row r="50" spans="1:18" ht="15.75" customHeight="1" hidden="1">
      <c r="A50" s="72"/>
      <c r="B50" s="79" t="s">
        <v>116</v>
      </c>
      <c r="C50" s="115">
        <v>65</v>
      </c>
      <c r="D50" s="115">
        <v>0</v>
      </c>
      <c r="E50" s="115">
        <v>11</v>
      </c>
      <c r="F50" s="116">
        <v>865</v>
      </c>
      <c r="G50" s="112"/>
      <c r="H50" s="117"/>
      <c r="I50" s="112" t="s">
        <v>172</v>
      </c>
      <c r="J50" s="113"/>
      <c r="K50" s="112" t="s">
        <v>117</v>
      </c>
      <c r="L50" s="118"/>
      <c r="M50" s="118"/>
      <c r="N50" s="118"/>
      <c r="Q50" s="217"/>
      <c r="R50" s="217"/>
    </row>
    <row r="51" spans="1:18" ht="40.5" customHeight="1">
      <c r="A51" s="72"/>
      <c r="B51" s="88" t="s">
        <v>173</v>
      </c>
      <c r="C51" s="62">
        <v>65</v>
      </c>
      <c r="D51" s="103">
        <v>0</v>
      </c>
      <c r="E51" s="103">
        <v>12</v>
      </c>
      <c r="F51" s="105"/>
      <c r="G51" s="119"/>
      <c r="H51" s="119"/>
      <c r="I51" s="119"/>
      <c r="J51" s="120"/>
      <c r="K51" s="121"/>
      <c r="L51" s="65">
        <f aca="true" t="shared" si="14" ref="L51:R52">L52</f>
        <v>63999</v>
      </c>
      <c r="M51" s="65">
        <f t="shared" si="14"/>
        <v>63999</v>
      </c>
      <c r="N51" s="65">
        <f t="shared" si="14"/>
        <v>63999</v>
      </c>
      <c r="O51" s="65">
        <f t="shared" si="14"/>
        <v>0</v>
      </c>
      <c r="P51" s="240">
        <f t="shared" si="14"/>
        <v>72763</v>
      </c>
      <c r="Q51" s="240">
        <f t="shared" si="14"/>
        <v>0</v>
      </c>
      <c r="R51" s="65">
        <f t="shared" si="14"/>
        <v>72763</v>
      </c>
    </row>
    <row r="52" spans="1:18" ht="15.75" customHeight="1">
      <c r="A52" s="72"/>
      <c r="B52" s="104" t="s">
        <v>96</v>
      </c>
      <c r="C52" s="62">
        <v>65</v>
      </c>
      <c r="D52" s="103">
        <v>0</v>
      </c>
      <c r="E52" s="103">
        <v>12</v>
      </c>
      <c r="F52" s="105">
        <v>865</v>
      </c>
      <c r="G52" s="119"/>
      <c r="H52" s="119"/>
      <c r="I52" s="119"/>
      <c r="J52" s="120"/>
      <c r="K52" s="121"/>
      <c r="L52" s="65">
        <f t="shared" si="14"/>
        <v>63999</v>
      </c>
      <c r="M52" s="65">
        <f t="shared" si="14"/>
        <v>63999</v>
      </c>
      <c r="N52" s="65">
        <f t="shared" si="14"/>
        <v>63999</v>
      </c>
      <c r="O52" s="65">
        <f t="shared" si="14"/>
        <v>0</v>
      </c>
      <c r="P52" s="240">
        <f t="shared" si="14"/>
        <v>72763</v>
      </c>
      <c r="Q52" s="240">
        <f t="shared" si="14"/>
        <v>0</v>
      </c>
      <c r="R52" s="65">
        <f t="shared" si="14"/>
        <v>72763</v>
      </c>
    </row>
    <row r="53" spans="1:18" s="58" customFormat="1" ht="39" customHeight="1">
      <c r="A53" s="161" t="s">
        <v>134</v>
      </c>
      <c r="B53" s="161" t="s">
        <v>200</v>
      </c>
      <c r="C53" s="62">
        <v>65</v>
      </c>
      <c r="D53" s="62">
        <v>0</v>
      </c>
      <c r="E53" s="62">
        <v>12</v>
      </c>
      <c r="F53" s="105">
        <v>865</v>
      </c>
      <c r="G53" s="99" t="s">
        <v>100</v>
      </c>
      <c r="H53" s="99" t="s">
        <v>133</v>
      </c>
      <c r="I53" s="99" t="s">
        <v>174</v>
      </c>
      <c r="J53" s="107" t="s">
        <v>175</v>
      </c>
      <c r="K53" s="99"/>
      <c r="L53" s="67">
        <f aca="true" t="shared" si="15" ref="L53:R53">L54+L56</f>
        <v>63999</v>
      </c>
      <c r="M53" s="67">
        <f t="shared" si="15"/>
        <v>63999</v>
      </c>
      <c r="N53" s="67">
        <f t="shared" si="15"/>
        <v>63999</v>
      </c>
      <c r="O53" s="67">
        <f t="shared" si="15"/>
        <v>0</v>
      </c>
      <c r="P53" s="237">
        <f t="shared" si="15"/>
        <v>72763</v>
      </c>
      <c r="Q53" s="237">
        <f t="shared" si="15"/>
        <v>0</v>
      </c>
      <c r="R53" s="67">
        <f t="shared" si="15"/>
        <v>72763</v>
      </c>
    </row>
    <row r="54" spans="1:18" ht="60.75" customHeight="1">
      <c r="A54" s="69"/>
      <c r="B54" s="70" t="s">
        <v>103</v>
      </c>
      <c r="C54" s="62">
        <v>65</v>
      </c>
      <c r="D54" s="62">
        <v>0</v>
      </c>
      <c r="E54" s="62">
        <v>12</v>
      </c>
      <c r="F54" s="105">
        <v>865</v>
      </c>
      <c r="G54" s="99" t="s">
        <v>100</v>
      </c>
      <c r="H54" s="99" t="s">
        <v>133</v>
      </c>
      <c r="I54" s="99" t="s">
        <v>174</v>
      </c>
      <c r="J54" s="107" t="s">
        <v>175</v>
      </c>
      <c r="K54" s="99" t="s">
        <v>104</v>
      </c>
      <c r="L54" s="67">
        <f aca="true" t="shared" si="16" ref="L54:Q54">L55</f>
        <v>59303</v>
      </c>
      <c r="M54" s="67">
        <f t="shared" si="16"/>
        <v>59303</v>
      </c>
      <c r="N54" s="67">
        <f t="shared" si="16"/>
        <v>59303</v>
      </c>
      <c r="O54" s="67">
        <f t="shared" si="16"/>
        <v>0</v>
      </c>
      <c r="P54" s="237">
        <f t="shared" si="16"/>
        <v>67807</v>
      </c>
      <c r="Q54" s="191">
        <f t="shared" si="16"/>
        <v>-1.09</v>
      </c>
      <c r="R54" s="191">
        <f>P54+Q54</f>
        <v>67805.91</v>
      </c>
    </row>
    <row r="55" spans="1:18" ht="30" customHeight="1">
      <c r="A55" s="72"/>
      <c r="B55" s="70" t="s">
        <v>105</v>
      </c>
      <c r="C55" s="62">
        <v>65</v>
      </c>
      <c r="D55" s="62">
        <v>0</v>
      </c>
      <c r="E55" s="62">
        <v>12</v>
      </c>
      <c r="F55" s="105">
        <v>865</v>
      </c>
      <c r="G55" s="99" t="s">
        <v>100</v>
      </c>
      <c r="H55" s="99" t="s">
        <v>133</v>
      </c>
      <c r="I55" s="99" t="s">
        <v>174</v>
      </c>
      <c r="J55" s="111" t="s">
        <v>175</v>
      </c>
      <c r="K55" s="99" t="s">
        <v>106</v>
      </c>
      <c r="L55" s="67">
        <f>'6.Вед.18-20'!H52</f>
        <v>59303</v>
      </c>
      <c r="M55" s="67">
        <f>'6.Вед.18-20'!I52</f>
        <v>59303</v>
      </c>
      <c r="N55" s="67">
        <f>'6.Вед.18-20'!J52</f>
        <v>59303</v>
      </c>
      <c r="O55" s="67">
        <f>'6.Вед.18-20'!K52</f>
        <v>0</v>
      </c>
      <c r="P55" s="237">
        <v>67807</v>
      </c>
      <c r="Q55" s="237">
        <v>-1.09</v>
      </c>
      <c r="R55" s="67">
        <f>P55+Q55</f>
        <v>67805.91</v>
      </c>
    </row>
    <row r="56" spans="1:18" ht="26.25" customHeight="1">
      <c r="A56" s="72"/>
      <c r="B56" s="74" t="s">
        <v>112</v>
      </c>
      <c r="C56" s="62">
        <v>65</v>
      </c>
      <c r="D56" s="62">
        <v>0</v>
      </c>
      <c r="E56" s="62">
        <v>12</v>
      </c>
      <c r="F56" s="105">
        <v>865</v>
      </c>
      <c r="G56" s="99" t="s">
        <v>100</v>
      </c>
      <c r="H56" s="99" t="s">
        <v>133</v>
      </c>
      <c r="I56" s="99" t="s">
        <v>174</v>
      </c>
      <c r="J56" s="111" t="s">
        <v>175</v>
      </c>
      <c r="K56" s="99" t="s">
        <v>113</v>
      </c>
      <c r="L56" s="67">
        <f aca="true" t="shared" si="17" ref="L56:R56">L57</f>
        <v>4696</v>
      </c>
      <c r="M56" s="67">
        <f t="shared" si="17"/>
        <v>4696</v>
      </c>
      <c r="N56" s="67">
        <f t="shared" si="17"/>
        <v>4696</v>
      </c>
      <c r="O56" s="67">
        <f t="shared" si="17"/>
        <v>0</v>
      </c>
      <c r="P56" s="237">
        <f t="shared" si="17"/>
        <v>4956</v>
      </c>
      <c r="Q56" s="237">
        <f t="shared" si="17"/>
        <v>1.09</v>
      </c>
      <c r="R56" s="67">
        <f t="shared" si="17"/>
        <v>4957.09</v>
      </c>
    </row>
    <row r="57" spans="1:18" ht="26.25" customHeight="1">
      <c r="A57" s="72"/>
      <c r="B57" s="74" t="s">
        <v>114</v>
      </c>
      <c r="C57" s="62">
        <v>65</v>
      </c>
      <c r="D57" s="62">
        <v>0</v>
      </c>
      <c r="E57" s="62">
        <v>12</v>
      </c>
      <c r="F57" s="105">
        <v>865</v>
      </c>
      <c r="G57" s="99" t="s">
        <v>100</v>
      </c>
      <c r="H57" s="99" t="s">
        <v>133</v>
      </c>
      <c r="I57" s="99" t="s">
        <v>174</v>
      </c>
      <c r="J57" s="111" t="s">
        <v>175</v>
      </c>
      <c r="K57" s="99" t="s">
        <v>115</v>
      </c>
      <c r="L57" s="67">
        <v>4696</v>
      </c>
      <c r="M57" s="67">
        <v>4696</v>
      </c>
      <c r="N57" s="67">
        <v>4696</v>
      </c>
      <c r="O57" s="67">
        <v>0</v>
      </c>
      <c r="P57" s="237">
        <v>4956</v>
      </c>
      <c r="Q57" s="192">
        <v>1.09</v>
      </c>
      <c r="R57" s="191">
        <f>P57+Q57</f>
        <v>4957.09</v>
      </c>
    </row>
    <row r="58" spans="1:18" ht="25.5" customHeight="1">
      <c r="A58" s="72"/>
      <c r="B58" s="185" t="s">
        <v>257</v>
      </c>
      <c r="C58" s="62">
        <v>65</v>
      </c>
      <c r="D58" s="62">
        <v>0</v>
      </c>
      <c r="E58" s="62">
        <v>13</v>
      </c>
      <c r="F58" s="105"/>
      <c r="G58" s="99"/>
      <c r="H58" s="99"/>
      <c r="I58" s="99"/>
      <c r="J58" s="111"/>
      <c r="K58" s="99"/>
      <c r="L58" s="67">
        <f aca="true" t="shared" si="18" ref="L58:R59">L59</f>
        <v>0</v>
      </c>
      <c r="M58" s="67">
        <f t="shared" si="18"/>
        <v>0</v>
      </c>
      <c r="N58" s="67">
        <f t="shared" si="18"/>
        <v>0</v>
      </c>
      <c r="O58" s="67">
        <f t="shared" si="18"/>
        <v>40000</v>
      </c>
      <c r="P58" s="237">
        <f t="shared" si="18"/>
        <v>20000</v>
      </c>
      <c r="Q58" s="237">
        <f t="shared" si="18"/>
        <v>-1300</v>
      </c>
      <c r="R58" s="67">
        <f t="shared" si="18"/>
        <v>18700</v>
      </c>
    </row>
    <row r="59" spans="1:18" ht="21.75" customHeight="1">
      <c r="A59" s="72"/>
      <c r="B59" s="104" t="s">
        <v>176</v>
      </c>
      <c r="C59" s="62">
        <v>65</v>
      </c>
      <c r="D59" s="62">
        <v>0</v>
      </c>
      <c r="E59" s="62">
        <v>13</v>
      </c>
      <c r="F59" s="105">
        <v>865</v>
      </c>
      <c r="G59" s="99"/>
      <c r="H59" s="99"/>
      <c r="I59" s="99"/>
      <c r="J59" s="111"/>
      <c r="K59" s="99"/>
      <c r="L59" s="67">
        <f t="shared" si="18"/>
        <v>0</v>
      </c>
      <c r="M59" s="67">
        <f t="shared" si="18"/>
        <v>0</v>
      </c>
      <c r="N59" s="67">
        <f t="shared" si="18"/>
        <v>0</v>
      </c>
      <c r="O59" s="67">
        <f t="shared" si="18"/>
        <v>40000</v>
      </c>
      <c r="P59" s="237">
        <f t="shared" si="18"/>
        <v>20000</v>
      </c>
      <c r="Q59" s="237">
        <f t="shared" si="18"/>
        <v>-1300</v>
      </c>
      <c r="R59" s="67">
        <f t="shared" si="18"/>
        <v>18700</v>
      </c>
    </row>
    <row r="60" spans="1:18" ht="20.25" customHeight="1">
      <c r="A60" s="72"/>
      <c r="B60" s="161" t="s">
        <v>259</v>
      </c>
      <c r="C60" s="62">
        <v>65</v>
      </c>
      <c r="D60" s="62">
        <v>0</v>
      </c>
      <c r="E60" s="62">
        <v>13</v>
      </c>
      <c r="F60" s="105">
        <v>865</v>
      </c>
      <c r="G60" s="99"/>
      <c r="H60" s="99"/>
      <c r="I60" s="99" t="s">
        <v>268</v>
      </c>
      <c r="J60" s="111"/>
      <c r="K60" s="99"/>
      <c r="L60" s="67">
        <f aca="true" t="shared" si="19" ref="L60:R60">L63</f>
        <v>0</v>
      </c>
      <c r="M60" s="67">
        <f t="shared" si="19"/>
        <v>0</v>
      </c>
      <c r="N60" s="67">
        <f t="shared" si="19"/>
        <v>0</v>
      </c>
      <c r="O60" s="67">
        <f t="shared" si="19"/>
        <v>40000</v>
      </c>
      <c r="P60" s="237">
        <f t="shared" si="19"/>
        <v>20000</v>
      </c>
      <c r="Q60" s="237">
        <f t="shared" si="19"/>
        <v>-1300</v>
      </c>
      <c r="R60" s="67">
        <f t="shared" si="19"/>
        <v>18700</v>
      </c>
    </row>
    <row r="61" spans="1:18" ht="26.25" customHeight="1" hidden="1">
      <c r="A61" s="72"/>
      <c r="B61" s="70" t="s">
        <v>103</v>
      </c>
      <c r="C61" s="62"/>
      <c r="D61" s="62"/>
      <c r="E61" s="62"/>
      <c r="F61" s="105"/>
      <c r="G61" s="99"/>
      <c r="H61" s="99"/>
      <c r="I61" s="99"/>
      <c r="J61" s="111"/>
      <c r="K61" s="99"/>
      <c r="L61" s="67"/>
      <c r="M61" s="67"/>
      <c r="N61" s="67"/>
      <c r="O61" s="67"/>
      <c r="P61" s="237"/>
      <c r="Q61" s="217"/>
      <c r="R61" s="217"/>
    </row>
    <row r="62" spans="1:18" ht="26.25" customHeight="1" hidden="1">
      <c r="A62" s="72"/>
      <c r="B62" s="70" t="s">
        <v>260</v>
      </c>
      <c r="C62" s="62"/>
      <c r="D62" s="62"/>
      <c r="E62" s="62"/>
      <c r="F62" s="105"/>
      <c r="G62" s="99"/>
      <c r="H62" s="99"/>
      <c r="I62" s="99"/>
      <c r="J62" s="111"/>
      <c r="K62" s="99"/>
      <c r="L62" s="67"/>
      <c r="M62" s="67"/>
      <c r="N62" s="67"/>
      <c r="O62" s="67"/>
      <c r="P62" s="237"/>
      <c r="Q62" s="217"/>
      <c r="R62" s="217"/>
    </row>
    <row r="63" spans="1:18" ht="26.25" customHeight="1">
      <c r="A63" s="72"/>
      <c r="B63" s="73" t="s">
        <v>112</v>
      </c>
      <c r="C63" s="62">
        <v>65</v>
      </c>
      <c r="D63" s="62">
        <v>0</v>
      </c>
      <c r="E63" s="62">
        <v>13</v>
      </c>
      <c r="F63" s="105">
        <v>865</v>
      </c>
      <c r="G63" s="99"/>
      <c r="H63" s="99"/>
      <c r="I63" s="99" t="s">
        <v>268</v>
      </c>
      <c r="J63" s="111"/>
      <c r="K63" s="99" t="s">
        <v>113</v>
      </c>
      <c r="L63" s="67">
        <f aca="true" t="shared" si="20" ref="L63:R63">L64</f>
        <v>0</v>
      </c>
      <c r="M63" s="67">
        <f t="shared" si="20"/>
        <v>0</v>
      </c>
      <c r="N63" s="67">
        <f t="shared" si="20"/>
        <v>0</v>
      </c>
      <c r="O63" s="67">
        <f t="shared" si="20"/>
        <v>40000</v>
      </c>
      <c r="P63" s="237">
        <f t="shared" si="20"/>
        <v>20000</v>
      </c>
      <c r="Q63" s="237">
        <f t="shared" si="20"/>
        <v>-1300</v>
      </c>
      <c r="R63" s="67">
        <f t="shared" si="20"/>
        <v>18700</v>
      </c>
    </row>
    <row r="64" spans="1:18" ht="26.25" customHeight="1">
      <c r="A64" s="72"/>
      <c r="B64" s="79" t="s">
        <v>114</v>
      </c>
      <c r="C64" s="62">
        <v>65</v>
      </c>
      <c r="D64" s="62">
        <v>0</v>
      </c>
      <c r="E64" s="62">
        <v>13</v>
      </c>
      <c r="F64" s="105">
        <v>865</v>
      </c>
      <c r="G64" s="99"/>
      <c r="H64" s="99"/>
      <c r="I64" s="99" t="s">
        <v>268</v>
      </c>
      <c r="J64" s="111"/>
      <c r="K64" s="99" t="s">
        <v>115</v>
      </c>
      <c r="L64" s="67"/>
      <c r="M64" s="67"/>
      <c r="N64" s="67"/>
      <c r="O64" s="67">
        <v>40000</v>
      </c>
      <c r="P64" s="237">
        <v>20000</v>
      </c>
      <c r="Q64" s="192">
        <v>-1300</v>
      </c>
      <c r="R64" s="191">
        <f>P64+Q64</f>
        <v>18700</v>
      </c>
    </row>
    <row r="65" spans="1:18" s="85" customFormat="1" ht="40.5" customHeight="1" hidden="1">
      <c r="A65" s="101"/>
      <c r="B65" s="131" t="s">
        <v>201</v>
      </c>
      <c r="C65" s="179">
        <v>65</v>
      </c>
      <c r="D65" s="103">
        <v>0</v>
      </c>
      <c r="E65" s="103">
        <v>14</v>
      </c>
      <c r="F65" s="105"/>
      <c r="G65" s="122"/>
      <c r="H65" s="122"/>
      <c r="I65" s="122"/>
      <c r="J65" s="122"/>
      <c r="K65" s="122"/>
      <c r="L65" s="81">
        <f aca="true" t="shared" si="21" ref="L65:R65">L66</f>
        <v>935358.1</v>
      </c>
      <c r="M65" s="81">
        <f t="shared" si="21"/>
        <v>986997.42</v>
      </c>
      <c r="N65" s="81">
        <f t="shared" si="21"/>
        <v>1039270.92</v>
      </c>
      <c r="O65" s="81">
        <f t="shared" si="21"/>
        <v>202024.2</v>
      </c>
      <c r="P65" s="241">
        <f t="shared" si="21"/>
        <v>1137382.3</v>
      </c>
      <c r="Q65" s="241">
        <f t="shared" si="21"/>
        <v>0</v>
      </c>
      <c r="R65" s="81">
        <f t="shared" si="21"/>
        <v>1137382.3</v>
      </c>
    </row>
    <row r="66" spans="1:18" s="84" customFormat="1" ht="16.5" customHeight="1" hidden="1">
      <c r="A66" s="70"/>
      <c r="B66" s="104" t="s">
        <v>176</v>
      </c>
      <c r="C66" s="62">
        <v>65</v>
      </c>
      <c r="D66" s="103">
        <v>0</v>
      </c>
      <c r="E66" s="103">
        <v>14</v>
      </c>
      <c r="F66" s="105">
        <v>865</v>
      </c>
      <c r="G66" s="122"/>
      <c r="H66" s="122"/>
      <c r="I66" s="122"/>
      <c r="J66" s="122"/>
      <c r="K66" s="122"/>
      <c r="L66" s="81">
        <f>L67</f>
        <v>935358.1</v>
      </c>
      <c r="M66" s="81">
        <f aca="true" t="shared" si="22" ref="M66:R68">M67</f>
        <v>986997.42</v>
      </c>
      <c r="N66" s="81">
        <f t="shared" si="22"/>
        <v>1039270.92</v>
      </c>
      <c r="O66" s="81">
        <f t="shared" si="22"/>
        <v>202024.2</v>
      </c>
      <c r="P66" s="241">
        <f t="shared" si="22"/>
        <v>1137382.3</v>
      </c>
      <c r="Q66" s="241">
        <f t="shared" si="22"/>
        <v>0</v>
      </c>
      <c r="R66" s="81">
        <f t="shared" si="22"/>
        <v>1137382.3</v>
      </c>
    </row>
    <row r="67" spans="1:18" s="84" customFormat="1" ht="168" customHeight="1" hidden="1">
      <c r="A67" s="282" t="s">
        <v>203</v>
      </c>
      <c r="B67" s="282"/>
      <c r="C67" s="62">
        <v>65</v>
      </c>
      <c r="D67" s="62">
        <v>0</v>
      </c>
      <c r="E67" s="62">
        <v>14</v>
      </c>
      <c r="F67" s="105">
        <v>865</v>
      </c>
      <c r="G67" s="106" t="s">
        <v>141</v>
      </c>
      <c r="H67" s="106" t="s">
        <v>98</v>
      </c>
      <c r="I67" s="106" t="s">
        <v>202</v>
      </c>
      <c r="J67" s="106" t="s">
        <v>145</v>
      </c>
      <c r="K67" s="106"/>
      <c r="L67" s="83">
        <f>L68</f>
        <v>935358.1</v>
      </c>
      <c r="M67" s="83">
        <f t="shared" si="22"/>
        <v>986997.42</v>
      </c>
      <c r="N67" s="83">
        <f t="shared" si="22"/>
        <v>1039270.92</v>
      </c>
      <c r="O67" s="83">
        <f t="shared" si="22"/>
        <v>202024.2</v>
      </c>
      <c r="P67" s="242">
        <f t="shared" si="22"/>
        <v>1137382.3</v>
      </c>
      <c r="Q67" s="242">
        <f t="shared" si="22"/>
        <v>0</v>
      </c>
      <c r="R67" s="83">
        <f t="shared" si="22"/>
        <v>1137382.3</v>
      </c>
    </row>
    <row r="68" spans="1:18" s="84" customFormat="1" ht="25.5" customHeight="1" hidden="1">
      <c r="A68" s="70"/>
      <c r="B68" s="74" t="s">
        <v>112</v>
      </c>
      <c r="C68" s="62">
        <v>65</v>
      </c>
      <c r="D68" s="62">
        <v>0</v>
      </c>
      <c r="E68" s="62">
        <v>14</v>
      </c>
      <c r="F68" s="105">
        <v>865</v>
      </c>
      <c r="G68" s="106" t="s">
        <v>141</v>
      </c>
      <c r="H68" s="106" t="s">
        <v>98</v>
      </c>
      <c r="I68" s="106" t="s">
        <v>202</v>
      </c>
      <c r="J68" s="106" t="s">
        <v>145</v>
      </c>
      <c r="K68" s="106" t="s">
        <v>113</v>
      </c>
      <c r="L68" s="83">
        <f>L69</f>
        <v>935358.1</v>
      </c>
      <c r="M68" s="83">
        <f t="shared" si="22"/>
        <v>986997.42</v>
      </c>
      <c r="N68" s="83">
        <f t="shared" si="22"/>
        <v>1039270.92</v>
      </c>
      <c r="O68" s="83">
        <f t="shared" si="22"/>
        <v>202024.2</v>
      </c>
      <c r="P68" s="242">
        <f t="shared" si="22"/>
        <v>1137382.3</v>
      </c>
      <c r="Q68" s="242">
        <f t="shared" si="22"/>
        <v>0</v>
      </c>
      <c r="R68" s="83">
        <f t="shared" si="22"/>
        <v>1137382.3</v>
      </c>
    </row>
    <row r="69" spans="1:18" s="84" customFormat="1" ht="25.5" customHeight="1" hidden="1">
      <c r="A69" s="70"/>
      <c r="B69" s="74" t="s">
        <v>114</v>
      </c>
      <c r="C69" s="62">
        <v>65</v>
      </c>
      <c r="D69" s="62">
        <v>0</v>
      </c>
      <c r="E69" s="62">
        <v>14</v>
      </c>
      <c r="F69" s="105">
        <v>865</v>
      </c>
      <c r="G69" s="106" t="s">
        <v>141</v>
      </c>
      <c r="H69" s="106" t="s">
        <v>98</v>
      </c>
      <c r="I69" s="106" t="s">
        <v>202</v>
      </c>
      <c r="J69" s="106" t="s">
        <v>145</v>
      </c>
      <c r="K69" s="106" t="s">
        <v>115</v>
      </c>
      <c r="L69" s="83">
        <f>'6.Вед.18-20'!H63</f>
        <v>935358.1</v>
      </c>
      <c r="M69" s="83">
        <f>'6.Вед.18-20'!I63</f>
        <v>986997.42</v>
      </c>
      <c r="N69" s="83">
        <f>'6.Вед.18-20'!J63</f>
        <v>1039270.92</v>
      </c>
      <c r="O69" s="83">
        <f>'6.Вед.18-20'!K63</f>
        <v>202024.2</v>
      </c>
      <c r="P69" s="242">
        <f>'6.Вед.18-20'!L63</f>
        <v>1137382.3</v>
      </c>
      <c r="Q69" s="218"/>
      <c r="R69" s="245">
        <f>P69+Q69</f>
        <v>1137382.3</v>
      </c>
    </row>
    <row r="70" spans="1:18" s="84" customFormat="1" ht="26.25" customHeight="1" hidden="1">
      <c r="A70" s="70"/>
      <c r="B70" s="74" t="s">
        <v>116</v>
      </c>
      <c r="C70" s="62">
        <v>65</v>
      </c>
      <c r="D70" s="62">
        <v>0</v>
      </c>
      <c r="E70" s="62">
        <v>14</v>
      </c>
      <c r="F70" s="105">
        <v>865</v>
      </c>
      <c r="G70" s="106" t="s">
        <v>141</v>
      </c>
      <c r="H70" s="106" t="s">
        <v>98</v>
      </c>
      <c r="I70" s="106" t="s">
        <v>202</v>
      </c>
      <c r="J70" s="106" t="s">
        <v>145</v>
      </c>
      <c r="K70" s="106" t="s">
        <v>117</v>
      </c>
      <c r="L70" s="83" t="e">
        <f>'6.Вед.18-20'!#REF!</f>
        <v>#REF!</v>
      </c>
      <c r="M70" s="83" t="e">
        <f>'6.Вед.18-20'!#REF!</f>
        <v>#REF!</v>
      </c>
      <c r="N70" s="83" t="e">
        <f>'6.Вед.18-20'!#REF!</f>
        <v>#REF!</v>
      </c>
      <c r="Q70" s="218"/>
      <c r="R70" s="218"/>
    </row>
    <row r="71" spans="1:18" ht="39" customHeight="1">
      <c r="A71" s="72"/>
      <c r="B71" s="180" t="s">
        <v>177</v>
      </c>
      <c r="C71" s="62">
        <v>65</v>
      </c>
      <c r="D71" s="103">
        <v>0</v>
      </c>
      <c r="E71" s="103">
        <v>15</v>
      </c>
      <c r="F71" s="105"/>
      <c r="G71" s="119"/>
      <c r="H71" s="119"/>
      <c r="I71" s="119"/>
      <c r="J71" s="124"/>
      <c r="K71" s="119"/>
      <c r="L71" s="65">
        <f aca="true" t="shared" si="23" ref="L71:R71">L72</f>
        <v>25300</v>
      </c>
      <c r="M71" s="65">
        <f t="shared" si="23"/>
        <v>25312</v>
      </c>
      <c r="N71" s="65">
        <f t="shared" si="23"/>
        <v>25314</v>
      </c>
      <c r="O71" s="65">
        <f t="shared" si="23"/>
        <v>131000</v>
      </c>
      <c r="P71" s="240">
        <f t="shared" si="23"/>
        <v>76300</v>
      </c>
      <c r="Q71" s="240">
        <f t="shared" si="23"/>
        <v>-38297</v>
      </c>
      <c r="R71" s="65">
        <f t="shared" si="23"/>
        <v>38003</v>
      </c>
    </row>
    <row r="72" spans="1:18" ht="15" customHeight="1">
      <c r="A72" s="72"/>
      <c r="B72" s="104" t="s">
        <v>96</v>
      </c>
      <c r="C72" s="62">
        <v>65</v>
      </c>
      <c r="D72" s="103">
        <v>0</v>
      </c>
      <c r="E72" s="103">
        <v>15</v>
      </c>
      <c r="F72" s="105">
        <v>865</v>
      </c>
      <c r="G72" s="119"/>
      <c r="H72" s="119"/>
      <c r="I72" s="119"/>
      <c r="J72" s="124"/>
      <c r="K72" s="119"/>
      <c r="L72" s="65">
        <f aca="true" t="shared" si="24" ref="L72:R72">L73+L81+L96+L77++L93</f>
        <v>25300</v>
      </c>
      <c r="M72" s="65">
        <f t="shared" si="24"/>
        <v>25312</v>
      </c>
      <c r="N72" s="65">
        <f t="shared" si="24"/>
        <v>25314</v>
      </c>
      <c r="O72" s="65">
        <f t="shared" si="24"/>
        <v>131000</v>
      </c>
      <c r="P72" s="240">
        <f t="shared" si="24"/>
        <v>76300</v>
      </c>
      <c r="Q72" s="240">
        <f t="shared" si="24"/>
        <v>-38297</v>
      </c>
      <c r="R72" s="65">
        <f t="shared" si="24"/>
        <v>38003</v>
      </c>
    </row>
    <row r="73" spans="1:18" s="84" customFormat="1" ht="15" customHeight="1">
      <c r="A73" s="276" t="s">
        <v>205</v>
      </c>
      <c r="B73" s="276"/>
      <c r="C73" s="62">
        <v>65</v>
      </c>
      <c r="D73" s="62">
        <v>0</v>
      </c>
      <c r="E73" s="62">
        <v>15</v>
      </c>
      <c r="F73" s="105">
        <v>865</v>
      </c>
      <c r="G73" s="106" t="s">
        <v>141</v>
      </c>
      <c r="H73" s="106" t="s">
        <v>133</v>
      </c>
      <c r="I73" s="106" t="s">
        <v>204</v>
      </c>
      <c r="J73" s="106" t="s">
        <v>179</v>
      </c>
      <c r="K73" s="106"/>
      <c r="L73" s="83">
        <f aca="true" t="shared" si="25" ref="L73:R74">L74</f>
        <v>25000</v>
      </c>
      <c r="M73" s="83">
        <f t="shared" si="25"/>
        <v>25000</v>
      </c>
      <c r="N73" s="83">
        <f t="shared" si="25"/>
        <v>25000</v>
      </c>
      <c r="O73" s="83">
        <f t="shared" si="25"/>
        <v>55000</v>
      </c>
      <c r="P73" s="242">
        <f t="shared" si="25"/>
        <v>70000</v>
      </c>
      <c r="Q73" s="242">
        <f t="shared" si="25"/>
        <v>-33228</v>
      </c>
      <c r="R73" s="83">
        <f t="shared" si="25"/>
        <v>36772</v>
      </c>
    </row>
    <row r="74" spans="1:18" s="84" customFormat="1" ht="27" customHeight="1">
      <c r="A74" s="72"/>
      <c r="B74" s="74" t="s">
        <v>146</v>
      </c>
      <c r="C74" s="62">
        <v>65</v>
      </c>
      <c r="D74" s="62">
        <v>0</v>
      </c>
      <c r="E74" s="62">
        <v>15</v>
      </c>
      <c r="F74" s="105">
        <v>865</v>
      </c>
      <c r="G74" s="106" t="s">
        <v>141</v>
      </c>
      <c r="H74" s="106" t="s">
        <v>133</v>
      </c>
      <c r="I74" s="106" t="s">
        <v>204</v>
      </c>
      <c r="J74" s="106" t="s">
        <v>179</v>
      </c>
      <c r="K74" s="106" t="s">
        <v>113</v>
      </c>
      <c r="L74" s="83">
        <f t="shared" si="25"/>
        <v>25000</v>
      </c>
      <c r="M74" s="83">
        <f t="shared" si="25"/>
        <v>25000</v>
      </c>
      <c r="N74" s="83">
        <f t="shared" si="25"/>
        <v>25000</v>
      </c>
      <c r="O74" s="83">
        <f t="shared" si="25"/>
        <v>55000</v>
      </c>
      <c r="P74" s="242">
        <f t="shared" si="25"/>
        <v>70000</v>
      </c>
      <c r="Q74" s="242">
        <f t="shared" si="25"/>
        <v>-33228</v>
      </c>
      <c r="R74" s="83">
        <f t="shared" si="25"/>
        <v>36772</v>
      </c>
    </row>
    <row r="75" spans="1:18" s="84" customFormat="1" ht="27" customHeight="1">
      <c r="A75" s="72"/>
      <c r="B75" s="74" t="s">
        <v>114</v>
      </c>
      <c r="C75" s="62">
        <v>65</v>
      </c>
      <c r="D75" s="62">
        <v>0</v>
      </c>
      <c r="E75" s="62">
        <v>15</v>
      </c>
      <c r="F75" s="105">
        <v>865</v>
      </c>
      <c r="G75" s="106" t="s">
        <v>141</v>
      </c>
      <c r="H75" s="106" t="s">
        <v>133</v>
      </c>
      <c r="I75" s="106" t="s">
        <v>204</v>
      </c>
      <c r="J75" s="106" t="s">
        <v>179</v>
      </c>
      <c r="K75" s="106" t="s">
        <v>115</v>
      </c>
      <c r="L75" s="83">
        <v>25000</v>
      </c>
      <c r="M75" s="83">
        <v>25000</v>
      </c>
      <c r="N75" s="83">
        <v>25000</v>
      </c>
      <c r="O75" s="83">
        <v>55000</v>
      </c>
      <c r="P75" s="242">
        <v>70000</v>
      </c>
      <c r="Q75" s="242">
        <v>-33228</v>
      </c>
      <c r="R75" s="83">
        <f>P75+Q75</f>
        <v>36772</v>
      </c>
    </row>
    <row r="76" spans="1:18" s="84" customFormat="1" ht="24" customHeight="1" hidden="1">
      <c r="A76" s="72"/>
      <c r="B76" s="74" t="s">
        <v>116</v>
      </c>
      <c r="C76" s="62">
        <v>65</v>
      </c>
      <c r="D76" s="62">
        <v>0</v>
      </c>
      <c r="E76" s="62">
        <v>15</v>
      </c>
      <c r="F76" s="105">
        <v>865</v>
      </c>
      <c r="G76" s="106" t="s">
        <v>141</v>
      </c>
      <c r="H76" s="106" t="s">
        <v>133</v>
      </c>
      <c r="I76" s="106" t="s">
        <v>178</v>
      </c>
      <c r="J76" s="106" t="s">
        <v>179</v>
      </c>
      <c r="K76" s="106" t="s">
        <v>117</v>
      </c>
      <c r="L76" s="83">
        <v>3104</v>
      </c>
      <c r="M76" s="83">
        <v>3110</v>
      </c>
      <c r="N76" s="83">
        <v>3111</v>
      </c>
      <c r="Q76" s="218"/>
      <c r="R76" s="218"/>
    </row>
    <row r="77" spans="1:18" s="84" customFormat="1" ht="15" customHeight="1" hidden="1">
      <c r="A77" s="72"/>
      <c r="B77" s="74" t="s">
        <v>180</v>
      </c>
      <c r="C77" s="62">
        <v>65</v>
      </c>
      <c r="D77" s="62">
        <v>0</v>
      </c>
      <c r="E77" s="62">
        <v>15</v>
      </c>
      <c r="F77" s="105">
        <v>865</v>
      </c>
      <c r="G77" s="106"/>
      <c r="H77" s="106"/>
      <c r="I77" s="106" t="s">
        <v>181</v>
      </c>
      <c r="J77" s="106" t="s">
        <v>179</v>
      </c>
      <c r="K77" s="106"/>
      <c r="L77" s="83">
        <f>L78</f>
        <v>0</v>
      </c>
      <c r="M77" s="83">
        <f aca="true" t="shared" si="26" ref="M77:N79">M78</f>
        <v>6</v>
      </c>
      <c r="N77" s="83">
        <f t="shared" si="26"/>
        <v>7</v>
      </c>
      <c r="Q77" s="218"/>
      <c r="R77" s="218"/>
    </row>
    <row r="78" spans="1:18" s="84" customFormat="1" ht="18" customHeight="1" hidden="1">
      <c r="A78" s="72"/>
      <c r="B78" s="74" t="s">
        <v>146</v>
      </c>
      <c r="C78" s="62">
        <v>65</v>
      </c>
      <c r="D78" s="62">
        <v>0</v>
      </c>
      <c r="E78" s="62">
        <v>15</v>
      </c>
      <c r="F78" s="105">
        <v>865</v>
      </c>
      <c r="G78" s="106"/>
      <c r="H78" s="106"/>
      <c r="I78" s="106" t="s">
        <v>181</v>
      </c>
      <c r="J78" s="106" t="s">
        <v>179</v>
      </c>
      <c r="K78" s="106" t="s">
        <v>113</v>
      </c>
      <c r="L78" s="83">
        <f>L79</f>
        <v>0</v>
      </c>
      <c r="M78" s="83">
        <f t="shared" si="26"/>
        <v>6</v>
      </c>
      <c r="N78" s="83">
        <f t="shared" si="26"/>
        <v>7</v>
      </c>
      <c r="Q78" s="218"/>
      <c r="R78" s="218"/>
    </row>
    <row r="79" spans="1:18" s="84" customFormat="1" ht="16.5" customHeight="1" hidden="1">
      <c r="A79" s="72"/>
      <c r="B79" s="74" t="s">
        <v>114</v>
      </c>
      <c r="C79" s="62">
        <v>65</v>
      </c>
      <c r="D79" s="62">
        <v>0</v>
      </c>
      <c r="E79" s="62">
        <v>15</v>
      </c>
      <c r="F79" s="105">
        <v>865</v>
      </c>
      <c r="G79" s="106"/>
      <c r="H79" s="106"/>
      <c r="I79" s="106" t="s">
        <v>181</v>
      </c>
      <c r="J79" s="106" t="s">
        <v>179</v>
      </c>
      <c r="K79" s="106" t="s">
        <v>115</v>
      </c>
      <c r="L79" s="83">
        <f>L80</f>
        <v>0</v>
      </c>
      <c r="M79" s="83">
        <f t="shared" si="26"/>
        <v>6</v>
      </c>
      <c r="N79" s="83">
        <f t="shared" si="26"/>
        <v>7</v>
      </c>
      <c r="Q79" s="218"/>
      <c r="R79" s="218"/>
    </row>
    <row r="80" spans="1:18" s="84" customFormat="1" ht="24" customHeight="1" hidden="1">
      <c r="A80" s="72"/>
      <c r="B80" s="74" t="s">
        <v>116</v>
      </c>
      <c r="C80" s="62">
        <v>65</v>
      </c>
      <c r="D80" s="62">
        <v>0</v>
      </c>
      <c r="E80" s="62">
        <v>15</v>
      </c>
      <c r="F80" s="105">
        <v>865</v>
      </c>
      <c r="G80" s="106"/>
      <c r="H80" s="106"/>
      <c r="I80" s="106" t="s">
        <v>181</v>
      </c>
      <c r="J80" s="106" t="s">
        <v>179</v>
      </c>
      <c r="K80" s="106" t="s">
        <v>117</v>
      </c>
      <c r="L80" s="83">
        <v>0</v>
      </c>
      <c r="M80" s="83">
        <v>6</v>
      </c>
      <c r="N80" s="83">
        <v>7</v>
      </c>
      <c r="Q80" s="218"/>
      <c r="R80" s="218"/>
    </row>
    <row r="81" spans="1:18" s="84" customFormat="1" ht="15.75" customHeight="1" hidden="1">
      <c r="A81" s="276" t="s">
        <v>150</v>
      </c>
      <c r="B81" s="276"/>
      <c r="C81" s="62">
        <v>65</v>
      </c>
      <c r="D81" s="62">
        <v>0</v>
      </c>
      <c r="E81" s="62">
        <v>15</v>
      </c>
      <c r="F81" s="105">
        <v>865</v>
      </c>
      <c r="G81" s="106" t="s">
        <v>141</v>
      </c>
      <c r="H81" s="106" t="s">
        <v>133</v>
      </c>
      <c r="I81" s="106" t="s">
        <v>182</v>
      </c>
      <c r="J81" s="106" t="s">
        <v>183</v>
      </c>
      <c r="K81" s="106"/>
      <c r="L81" s="83">
        <f aca="true" t="shared" si="27" ref="L81:N83">L82</f>
        <v>0</v>
      </c>
      <c r="M81" s="83">
        <f t="shared" si="27"/>
        <v>6</v>
      </c>
      <c r="N81" s="83">
        <f t="shared" si="27"/>
        <v>7</v>
      </c>
      <c r="Q81" s="218"/>
      <c r="R81" s="218"/>
    </row>
    <row r="82" spans="1:18" s="84" customFormat="1" ht="14.25" customHeight="1" hidden="1">
      <c r="A82" s="72"/>
      <c r="B82" s="74" t="s">
        <v>146</v>
      </c>
      <c r="C82" s="62">
        <v>65</v>
      </c>
      <c r="D82" s="62">
        <v>0</v>
      </c>
      <c r="E82" s="62">
        <v>15</v>
      </c>
      <c r="F82" s="105">
        <v>865</v>
      </c>
      <c r="G82" s="106" t="s">
        <v>141</v>
      </c>
      <c r="H82" s="106" t="s">
        <v>133</v>
      </c>
      <c r="I82" s="106" t="s">
        <v>182</v>
      </c>
      <c r="J82" s="106" t="s">
        <v>183</v>
      </c>
      <c r="K82" s="106" t="s">
        <v>113</v>
      </c>
      <c r="L82" s="83">
        <f t="shared" si="27"/>
        <v>0</v>
      </c>
      <c r="M82" s="83">
        <f t="shared" si="27"/>
        <v>6</v>
      </c>
      <c r="N82" s="83">
        <f t="shared" si="27"/>
        <v>7</v>
      </c>
      <c r="Q82" s="218"/>
      <c r="R82" s="218"/>
    </row>
    <row r="83" spans="1:18" ht="15.75" customHeight="1" hidden="1">
      <c r="A83" s="125"/>
      <c r="B83" s="79" t="s">
        <v>114</v>
      </c>
      <c r="C83" s="62">
        <v>65</v>
      </c>
      <c r="D83" s="62">
        <v>0</v>
      </c>
      <c r="E83" s="62">
        <v>15</v>
      </c>
      <c r="F83" s="105">
        <v>865</v>
      </c>
      <c r="G83" s="106" t="s">
        <v>141</v>
      </c>
      <c r="H83" s="106" t="s">
        <v>133</v>
      </c>
      <c r="I83" s="106" t="s">
        <v>182</v>
      </c>
      <c r="J83" s="106" t="s">
        <v>183</v>
      </c>
      <c r="K83" s="106" t="s">
        <v>115</v>
      </c>
      <c r="L83" s="67">
        <f>L84</f>
        <v>0</v>
      </c>
      <c r="M83" s="67">
        <f t="shared" si="27"/>
        <v>6</v>
      </c>
      <c r="N83" s="67">
        <f t="shared" si="27"/>
        <v>7</v>
      </c>
      <c r="Q83" s="217"/>
      <c r="R83" s="217"/>
    </row>
    <row r="84" spans="1:18" ht="24" customHeight="1" hidden="1">
      <c r="A84" s="72"/>
      <c r="B84" s="74" t="s">
        <v>116</v>
      </c>
      <c r="C84" s="62">
        <v>65</v>
      </c>
      <c r="D84" s="62">
        <v>0</v>
      </c>
      <c r="E84" s="62">
        <v>15</v>
      </c>
      <c r="F84" s="105">
        <v>865</v>
      </c>
      <c r="G84" s="106" t="s">
        <v>141</v>
      </c>
      <c r="H84" s="106" t="s">
        <v>133</v>
      </c>
      <c r="I84" s="106" t="s">
        <v>182</v>
      </c>
      <c r="J84" s="106" t="s">
        <v>183</v>
      </c>
      <c r="K84" s="106" t="s">
        <v>117</v>
      </c>
      <c r="L84" s="67">
        <v>0</v>
      </c>
      <c r="M84" s="67">
        <v>6</v>
      </c>
      <c r="N84" s="67">
        <v>7</v>
      </c>
      <c r="Q84" s="217"/>
      <c r="R84" s="217"/>
    </row>
    <row r="85" spans="1:18" s="84" customFormat="1" ht="16.5" customHeight="1" hidden="1">
      <c r="A85" s="281" t="s">
        <v>143</v>
      </c>
      <c r="B85" s="281"/>
      <c r="C85" s="62">
        <v>65</v>
      </c>
      <c r="D85" s="62">
        <v>0</v>
      </c>
      <c r="E85" s="62">
        <v>15</v>
      </c>
      <c r="F85" s="105">
        <v>865</v>
      </c>
      <c r="G85" s="106" t="s">
        <v>141</v>
      </c>
      <c r="H85" s="106" t="s">
        <v>98</v>
      </c>
      <c r="I85" s="106" t="s">
        <v>144</v>
      </c>
      <c r="J85" s="106" t="s">
        <v>145</v>
      </c>
      <c r="K85" s="106"/>
      <c r="L85" s="83">
        <f aca="true" t="shared" si="28" ref="L85:N87">L86</f>
        <v>0</v>
      </c>
      <c r="M85" s="83">
        <f t="shared" si="28"/>
        <v>6</v>
      </c>
      <c r="N85" s="83">
        <f t="shared" si="28"/>
        <v>7</v>
      </c>
      <c r="Q85" s="218"/>
      <c r="R85" s="218"/>
    </row>
    <row r="86" spans="1:18" s="84" customFormat="1" ht="13.5" customHeight="1" hidden="1">
      <c r="A86" s="70"/>
      <c r="B86" s="74" t="s">
        <v>146</v>
      </c>
      <c r="C86" s="62">
        <v>65</v>
      </c>
      <c r="D86" s="62">
        <v>0</v>
      </c>
      <c r="E86" s="62"/>
      <c r="F86" s="105">
        <v>865</v>
      </c>
      <c r="G86" s="106" t="s">
        <v>141</v>
      </c>
      <c r="H86" s="106" t="s">
        <v>98</v>
      </c>
      <c r="I86" s="106" t="s">
        <v>144</v>
      </c>
      <c r="J86" s="106" t="s">
        <v>145</v>
      </c>
      <c r="K86" s="106" t="s">
        <v>113</v>
      </c>
      <c r="L86" s="83">
        <f t="shared" si="28"/>
        <v>0</v>
      </c>
      <c r="M86" s="83">
        <f t="shared" si="28"/>
        <v>6</v>
      </c>
      <c r="N86" s="83">
        <f t="shared" si="28"/>
        <v>7</v>
      </c>
      <c r="O86" s="123"/>
      <c r="Q86" s="218"/>
      <c r="R86" s="218"/>
    </row>
    <row r="87" spans="1:18" s="84" customFormat="1" ht="24.75" customHeight="1" hidden="1">
      <c r="A87" s="70"/>
      <c r="B87" s="74" t="s">
        <v>114</v>
      </c>
      <c r="C87" s="62">
        <v>65</v>
      </c>
      <c r="D87" s="62">
        <v>0</v>
      </c>
      <c r="E87" s="62"/>
      <c r="F87" s="105">
        <v>865</v>
      </c>
      <c r="G87" s="106" t="s">
        <v>141</v>
      </c>
      <c r="H87" s="106" t="s">
        <v>98</v>
      </c>
      <c r="I87" s="106" t="s">
        <v>144</v>
      </c>
      <c r="J87" s="106" t="s">
        <v>145</v>
      </c>
      <c r="K87" s="106" t="s">
        <v>115</v>
      </c>
      <c r="L87" s="83">
        <f>L88</f>
        <v>0</v>
      </c>
      <c r="M87" s="83">
        <f t="shared" si="28"/>
        <v>6</v>
      </c>
      <c r="N87" s="83">
        <f t="shared" si="28"/>
        <v>7</v>
      </c>
      <c r="Q87" s="218"/>
      <c r="R87" s="218"/>
    </row>
    <row r="88" spans="1:18" s="84" customFormat="1" ht="26.25" customHeight="1" hidden="1">
      <c r="A88" s="70"/>
      <c r="B88" s="74" t="s">
        <v>116</v>
      </c>
      <c r="C88" s="62">
        <v>65</v>
      </c>
      <c r="D88" s="62">
        <v>0</v>
      </c>
      <c r="E88" s="62"/>
      <c r="F88" s="105">
        <v>865</v>
      </c>
      <c r="G88" s="106" t="s">
        <v>141</v>
      </c>
      <c r="H88" s="106" t="s">
        <v>98</v>
      </c>
      <c r="I88" s="106" t="s">
        <v>144</v>
      </c>
      <c r="J88" s="106" t="s">
        <v>145</v>
      </c>
      <c r="K88" s="106" t="s">
        <v>117</v>
      </c>
      <c r="L88" s="83">
        <v>0</v>
      </c>
      <c r="M88" s="83">
        <v>6</v>
      </c>
      <c r="N88" s="83">
        <v>7</v>
      </c>
      <c r="Q88" s="218"/>
      <c r="R88" s="218"/>
    </row>
    <row r="89" spans="1:18" s="84" customFormat="1" ht="16.5" customHeight="1" hidden="1">
      <c r="A89" s="70"/>
      <c r="B89" s="74" t="s">
        <v>184</v>
      </c>
      <c r="C89" s="62">
        <v>65</v>
      </c>
      <c r="D89" s="62">
        <v>0</v>
      </c>
      <c r="E89" s="62">
        <v>15</v>
      </c>
      <c r="F89" s="105">
        <v>865</v>
      </c>
      <c r="G89" s="106" t="s">
        <v>141</v>
      </c>
      <c r="H89" s="106" t="s">
        <v>133</v>
      </c>
      <c r="I89" s="106" t="s">
        <v>185</v>
      </c>
      <c r="J89" s="106" t="s">
        <v>183</v>
      </c>
      <c r="K89" s="106"/>
      <c r="L89" s="83">
        <f>L90</f>
        <v>0</v>
      </c>
      <c r="M89" s="83">
        <f aca="true" t="shared" si="29" ref="M89:N91">M90</f>
        <v>6</v>
      </c>
      <c r="N89" s="83">
        <f t="shared" si="29"/>
        <v>7</v>
      </c>
      <c r="Q89" s="218"/>
      <c r="R89" s="218"/>
    </row>
    <row r="90" spans="1:18" s="84" customFormat="1" ht="15.75" customHeight="1" hidden="1">
      <c r="A90" s="70"/>
      <c r="B90" s="74" t="s">
        <v>146</v>
      </c>
      <c r="C90" s="62">
        <v>65</v>
      </c>
      <c r="D90" s="62">
        <v>0</v>
      </c>
      <c r="E90" s="62">
        <v>15</v>
      </c>
      <c r="F90" s="105">
        <v>865</v>
      </c>
      <c r="G90" s="106" t="s">
        <v>141</v>
      </c>
      <c r="H90" s="106" t="s">
        <v>133</v>
      </c>
      <c r="I90" s="106" t="s">
        <v>185</v>
      </c>
      <c r="J90" s="106" t="s">
        <v>183</v>
      </c>
      <c r="K90" s="106" t="s">
        <v>113</v>
      </c>
      <c r="L90" s="83">
        <f>L91</f>
        <v>0</v>
      </c>
      <c r="M90" s="83">
        <f t="shared" si="29"/>
        <v>6</v>
      </c>
      <c r="N90" s="83">
        <f t="shared" si="29"/>
        <v>7</v>
      </c>
      <c r="Q90" s="218"/>
      <c r="R90" s="218"/>
    </row>
    <row r="91" spans="1:18" s="84" customFormat="1" ht="18.75" customHeight="1" hidden="1">
      <c r="A91" s="70"/>
      <c r="B91" s="74" t="s">
        <v>114</v>
      </c>
      <c r="C91" s="62">
        <v>65</v>
      </c>
      <c r="D91" s="62">
        <v>0</v>
      </c>
      <c r="E91" s="62">
        <v>15</v>
      </c>
      <c r="F91" s="105">
        <v>865</v>
      </c>
      <c r="G91" s="106" t="s">
        <v>141</v>
      </c>
      <c r="H91" s="106" t="s">
        <v>133</v>
      </c>
      <c r="I91" s="106" t="s">
        <v>185</v>
      </c>
      <c r="J91" s="106" t="s">
        <v>183</v>
      </c>
      <c r="K91" s="106" t="s">
        <v>115</v>
      </c>
      <c r="L91" s="67">
        <f>L92</f>
        <v>0</v>
      </c>
      <c r="M91" s="67">
        <f t="shared" si="29"/>
        <v>6</v>
      </c>
      <c r="N91" s="67">
        <f t="shared" si="29"/>
        <v>7</v>
      </c>
      <c r="Q91" s="218"/>
      <c r="R91" s="218"/>
    </row>
    <row r="92" spans="1:18" s="84" customFormat="1" ht="24.75" customHeight="1" hidden="1">
      <c r="A92" s="70"/>
      <c r="B92" s="74" t="s">
        <v>116</v>
      </c>
      <c r="C92" s="62">
        <v>65</v>
      </c>
      <c r="D92" s="62">
        <v>0</v>
      </c>
      <c r="E92" s="62">
        <v>15</v>
      </c>
      <c r="F92" s="105">
        <v>865</v>
      </c>
      <c r="G92" s="106" t="s">
        <v>141</v>
      </c>
      <c r="H92" s="106" t="s">
        <v>133</v>
      </c>
      <c r="I92" s="106" t="s">
        <v>185</v>
      </c>
      <c r="J92" s="106" t="s">
        <v>183</v>
      </c>
      <c r="K92" s="106" t="s">
        <v>117</v>
      </c>
      <c r="L92" s="67">
        <v>0</v>
      </c>
      <c r="M92" s="67">
        <v>6</v>
      </c>
      <c r="N92" s="67">
        <v>7</v>
      </c>
      <c r="Q92" s="218"/>
      <c r="R92" s="218"/>
    </row>
    <row r="93" spans="1:18" s="84" customFormat="1" ht="18.75" customHeight="1">
      <c r="A93" s="70"/>
      <c r="B93" s="70" t="s">
        <v>150</v>
      </c>
      <c r="C93" s="62">
        <v>65</v>
      </c>
      <c r="D93" s="62">
        <v>0</v>
      </c>
      <c r="E93" s="62">
        <v>15</v>
      </c>
      <c r="F93" s="105">
        <v>865</v>
      </c>
      <c r="G93" s="106" t="s">
        <v>141</v>
      </c>
      <c r="H93" s="106" t="s">
        <v>133</v>
      </c>
      <c r="I93" s="106" t="s">
        <v>267</v>
      </c>
      <c r="J93" s="106"/>
      <c r="K93" s="106"/>
      <c r="L93" s="67">
        <f>L94</f>
        <v>0</v>
      </c>
      <c r="M93" s="67">
        <f aca="true" t="shared" si="30" ref="M93:R94">M94</f>
        <v>0</v>
      </c>
      <c r="N93" s="67">
        <f t="shared" si="30"/>
        <v>0</v>
      </c>
      <c r="O93" s="67">
        <f t="shared" si="30"/>
        <v>76000</v>
      </c>
      <c r="P93" s="237">
        <f t="shared" si="30"/>
        <v>6000</v>
      </c>
      <c r="Q93" s="237">
        <f t="shared" si="30"/>
        <v>-5069</v>
      </c>
      <c r="R93" s="67">
        <f t="shared" si="30"/>
        <v>931</v>
      </c>
    </row>
    <row r="94" spans="1:18" s="84" customFormat="1" ht="24.75" customHeight="1">
      <c r="A94" s="70"/>
      <c r="B94" s="197" t="s">
        <v>112</v>
      </c>
      <c r="C94" s="62">
        <v>65</v>
      </c>
      <c r="D94" s="62">
        <v>0</v>
      </c>
      <c r="E94" s="62">
        <v>15</v>
      </c>
      <c r="F94" s="105">
        <v>865</v>
      </c>
      <c r="G94" s="106" t="s">
        <v>141</v>
      </c>
      <c r="H94" s="106" t="s">
        <v>133</v>
      </c>
      <c r="I94" s="106" t="s">
        <v>267</v>
      </c>
      <c r="J94" s="106"/>
      <c r="K94" s="106" t="s">
        <v>113</v>
      </c>
      <c r="L94" s="67">
        <f>L95</f>
        <v>0</v>
      </c>
      <c r="M94" s="67">
        <f t="shared" si="30"/>
        <v>0</v>
      </c>
      <c r="N94" s="67">
        <f t="shared" si="30"/>
        <v>0</v>
      </c>
      <c r="O94" s="67">
        <f>O95</f>
        <v>76000</v>
      </c>
      <c r="P94" s="237">
        <f t="shared" si="30"/>
        <v>6000</v>
      </c>
      <c r="Q94" s="237">
        <f t="shared" si="30"/>
        <v>-5069</v>
      </c>
      <c r="R94" s="67">
        <f t="shared" si="30"/>
        <v>931</v>
      </c>
    </row>
    <row r="95" spans="1:18" s="84" customFormat="1" ht="24.75" customHeight="1">
      <c r="A95" s="70"/>
      <c r="B95" s="74" t="s">
        <v>114</v>
      </c>
      <c r="C95" s="62">
        <v>65</v>
      </c>
      <c r="D95" s="62">
        <v>0</v>
      </c>
      <c r="E95" s="62">
        <v>15</v>
      </c>
      <c r="F95" s="105">
        <v>865</v>
      </c>
      <c r="G95" s="106" t="s">
        <v>141</v>
      </c>
      <c r="H95" s="106" t="s">
        <v>133</v>
      </c>
      <c r="I95" s="106" t="s">
        <v>267</v>
      </c>
      <c r="J95" s="106"/>
      <c r="K95" s="106" t="s">
        <v>115</v>
      </c>
      <c r="L95" s="67"/>
      <c r="M95" s="67"/>
      <c r="N95" s="67"/>
      <c r="O95" s="83">
        <f>'6.Вед.18-20'!K80</f>
        <v>76000</v>
      </c>
      <c r="P95" s="243">
        <v>6000</v>
      </c>
      <c r="Q95" s="245">
        <v>-5069</v>
      </c>
      <c r="R95" s="246">
        <f>P95+Q95</f>
        <v>931</v>
      </c>
    </row>
    <row r="96" spans="1:18" s="84" customFormat="1" ht="131.25" customHeight="1">
      <c r="A96" s="281" t="s">
        <v>147</v>
      </c>
      <c r="B96" s="281"/>
      <c r="C96" s="62">
        <v>65</v>
      </c>
      <c r="D96" s="62">
        <v>0</v>
      </c>
      <c r="E96" s="62">
        <v>15</v>
      </c>
      <c r="F96" s="105">
        <v>865</v>
      </c>
      <c r="G96" s="106" t="s">
        <v>141</v>
      </c>
      <c r="H96" s="106" t="s">
        <v>98</v>
      </c>
      <c r="I96" s="106" t="s">
        <v>206</v>
      </c>
      <c r="J96" s="106" t="s">
        <v>145</v>
      </c>
      <c r="K96" s="106"/>
      <c r="L96" s="83">
        <f aca="true" t="shared" si="31" ref="L96:R97">L97</f>
        <v>300</v>
      </c>
      <c r="M96" s="83">
        <f t="shared" si="31"/>
        <v>300</v>
      </c>
      <c r="N96" s="83">
        <f t="shared" si="31"/>
        <v>300</v>
      </c>
      <c r="O96" s="83">
        <f t="shared" si="31"/>
        <v>0</v>
      </c>
      <c r="P96" s="242">
        <f t="shared" si="31"/>
        <v>300</v>
      </c>
      <c r="Q96" s="242">
        <f t="shared" si="31"/>
        <v>0</v>
      </c>
      <c r="R96" s="83">
        <f t="shared" si="31"/>
        <v>300</v>
      </c>
    </row>
    <row r="97" spans="1:18" s="84" customFormat="1" ht="25.5" customHeight="1">
      <c r="A97" s="70"/>
      <c r="B97" s="74" t="s">
        <v>112</v>
      </c>
      <c r="C97" s="62">
        <v>65</v>
      </c>
      <c r="D97" s="62">
        <v>0</v>
      </c>
      <c r="E97" s="62">
        <v>15</v>
      </c>
      <c r="F97" s="105">
        <v>865</v>
      </c>
      <c r="G97" s="106" t="s">
        <v>141</v>
      </c>
      <c r="H97" s="106" t="s">
        <v>98</v>
      </c>
      <c r="I97" s="106" t="s">
        <v>206</v>
      </c>
      <c r="J97" s="106" t="s">
        <v>145</v>
      </c>
      <c r="K97" s="106" t="s">
        <v>113</v>
      </c>
      <c r="L97" s="83">
        <f t="shared" si="31"/>
        <v>300</v>
      </c>
      <c r="M97" s="83">
        <f t="shared" si="31"/>
        <v>300</v>
      </c>
      <c r="N97" s="83">
        <f t="shared" si="31"/>
        <v>300</v>
      </c>
      <c r="O97" s="83">
        <f t="shared" si="31"/>
        <v>0</v>
      </c>
      <c r="P97" s="242">
        <f t="shared" si="31"/>
        <v>300</v>
      </c>
      <c r="Q97" s="242">
        <f t="shared" si="31"/>
        <v>0</v>
      </c>
      <c r="R97" s="83">
        <f t="shared" si="31"/>
        <v>300</v>
      </c>
    </row>
    <row r="98" spans="1:18" s="84" customFormat="1" ht="25.5" customHeight="1">
      <c r="A98" s="70"/>
      <c r="B98" s="74" t="s">
        <v>114</v>
      </c>
      <c r="C98" s="62">
        <v>65</v>
      </c>
      <c r="D98" s="62">
        <v>0</v>
      </c>
      <c r="E98" s="62">
        <v>15</v>
      </c>
      <c r="F98" s="105">
        <v>865</v>
      </c>
      <c r="G98" s="106" t="s">
        <v>141</v>
      </c>
      <c r="H98" s="106" t="s">
        <v>98</v>
      </c>
      <c r="I98" s="106" t="s">
        <v>206</v>
      </c>
      <c r="J98" s="106" t="s">
        <v>145</v>
      </c>
      <c r="K98" s="106" t="s">
        <v>115</v>
      </c>
      <c r="L98" s="83">
        <v>300</v>
      </c>
      <c r="M98" s="83">
        <v>300</v>
      </c>
      <c r="N98" s="83">
        <v>300</v>
      </c>
      <c r="O98" s="83">
        <v>0</v>
      </c>
      <c r="P98" s="242">
        <v>300</v>
      </c>
      <c r="Q98" s="218"/>
      <c r="R98" s="245">
        <f>P98+Q98</f>
        <v>300</v>
      </c>
    </row>
    <row r="99" spans="1:18" ht="27.75" customHeight="1">
      <c r="A99" s="77"/>
      <c r="B99" s="180" t="s">
        <v>186</v>
      </c>
      <c r="C99" s="62">
        <v>65</v>
      </c>
      <c r="D99" s="103">
        <v>0</v>
      </c>
      <c r="E99" s="103">
        <v>17</v>
      </c>
      <c r="F99" s="105"/>
      <c r="G99" s="119"/>
      <c r="H99" s="119"/>
      <c r="I99" s="119"/>
      <c r="J99" s="122"/>
      <c r="K99" s="119"/>
      <c r="L99" s="65">
        <f>L100</f>
        <v>14416</v>
      </c>
      <c r="M99" s="65">
        <f aca="true" t="shared" si="32" ref="M99:R102">M100</f>
        <v>14416</v>
      </c>
      <c r="N99" s="65">
        <f t="shared" si="32"/>
        <v>14416</v>
      </c>
      <c r="O99" s="65">
        <f t="shared" si="32"/>
        <v>158568</v>
      </c>
      <c r="P99" s="240">
        <f t="shared" si="32"/>
        <v>172984</v>
      </c>
      <c r="Q99" s="240">
        <f t="shared" si="32"/>
        <v>-0.04</v>
      </c>
      <c r="R99" s="65">
        <f t="shared" si="32"/>
        <v>172983.96</v>
      </c>
    </row>
    <row r="100" spans="1:18" ht="15" customHeight="1">
      <c r="A100" s="77"/>
      <c r="B100" s="104" t="s">
        <v>96</v>
      </c>
      <c r="C100" s="62">
        <v>65</v>
      </c>
      <c r="D100" s="103">
        <v>0</v>
      </c>
      <c r="E100" s="103">
        <v>17</v>
      </c>
      <c r="F100" s="105">
        <v>865</v>
      </c>
      <c r="G100" s="119"/>
      <c r="H100" s="119"/>
      <c r="I100" s="119"/>
      <c r="J100" s="122"/>
      <c r="K100" s="119"/>
      <c r="L100" s="65">
        <f>L101</f>
        <v>14416</v>
      </c>
      <c r="M100" s="65">
        <f t="shared" si="32"/>
        <v>14416</v>
      </c>
      <c r="N100" s="65">
        <f t="shared" si="32"/>
        <v>14416</v>
      </c>
      <c r="O100" s="65">
        <f t="shared" si="32"/>
        <v>158568</v>
      </c>
      <c r="P100" s="240">
        <f t="shared" si="32"/>
        <v>172984</v>
      </c>
      <c r="Q100" s="240">
        <f t="shared" si="32"/>
        <v>-0.04</v>
      </c>
      <c r="R100" s="65">
        <f t="shared" si="32"/>
        <v>172983.96</v>
      </c>
    </row>
    <row r="101" spans="1:18" ht="29.25" customHeight="1">
      <c r="A101" s="77"/>
      <c r="B101" s="130" t="s">
        <v>207</v>
      </c>
      <c r="C101" s="132">
        <v>65</v>
      </c>
      <c r="D101" s="62">
        <v>0</v>
      </c>
      <c r="E101" s="62">
        <v>17</v>
      </c>
      <c r="F101" s="105">
        <v>865</v>
      </c>
      <c r="G101" s="99" t="s">
        <v>135</v>
      </c>
      <c r="H101" s="99" t="s">
        <v>98</v>
      </c>
      <c r="I101" s="99" t="s">
        <v>208</v>
      </c>
      <c r="J101" s="106" t="s">
        <v>187</v>
      </c>
      <c r="K101" s="112"/>
      <c r="L101" s="67">
        <f>L102</f>
        <v>14416</v>
      </c>
      <c r="M101" s="67">
        <f t="shared" si="32"/>
        <v>14416</v>
      </c>
      <c r="N101" s="67">
        <f t="shared" si="32"/>
        <v>14416</v>
      </c>
      <c r="O101" s="67">
        <f t="shared" si="32"/>
        <v>158568</v>
      </c>
      <c r="P101" s="237">
        <f t="shared" si="32"/>
        <v>172984</v>
      </c>
      <c r="Q101" s="237">
        <f t="shared" si="32"/>
        <v>-0.04</v>
      </c>
      <c r="R101" s="67">
        <f t="shared" si="32"/>
        <v>172983.96</v>
      </c>
    </row>
    <row r="102" spans="1:18" ht="15.75" customHeight="1">
      <c r="A102" s="77"/>
      <c r="B102" s="76" t="s">
        <v>154</v>
      </c>
      <c r="C102" s="62">
        <v>65</v>
      </c>
      <c r="D102" s="62">
        <v>0</v>
      </c>
      <c r="E102" s="62">
        <v>17</v>
      </c>
      <c r="F102" s="105">
        <v>865</v>
      </c>
      <c r="G102" s="99" t="s">
        <v>135</v>
      </c>
      <c r="H102" s="99" t="s">
        <v>98</v>
      </c>
      <c r="I102" s="99" t="s">
        <v>208</v>
      </c>
      <c r="J102" s="106" t="s">
        <v>187</v>
      </c>
      <c r="K102" s="112" t="s">
        <v>155</v>
      </c>
      <c r="L102" s="67">
        <f>L103</f>
        <v>14416</v>
      </c>
      <c r="M102" s="67">
        <f t="shared" si="32"/>
        <v>14416</v>
      </c>
      <c r="N102" s="67">
        <f t="shared" si="32"/>
        <v>14416</v>
      </c>
      <c r="O102" s="67">
        <f t="shared" si="32"/>
        <v>158568</v>
      </c>
      <c r="P102" s="237">
        <f t="shared" si="32"/>
        <v>172984</v>
      </c>
      <c r="Q102" s="237">
        <f t="shared" si="32"/>
        <v>-0.04</v>
      </c>
      <c r="R102" s="67">
        <f t="shared" si="32"/>
        <v>172983.96</v>
      </c>
    </row>
    <row r="103" spans="1:18" ht="27.75" customHeight="1">
      <c r="A103" s="77"/>
      <c r="B103" s="130" t="s">
        <v>156</v>
      </c>
      <c r="C103" s="62">
        <v>65</v>
      </c>
      <c r="D103" s="62">
        <v>0</v>
      </c>
      <c r="E103" s="62">
        <v>17</v>
      </c>
      <c r="F103" s="105"/>
      <c r="G103" s="99"/>
      <c r="H103" s="99"/>
      <c r="I103" s="99" t="s">
        <v>208</v>
      </c>
      <c r="J103" s="106"/>
      <c r="K103" s="112" t="s">
        <v>157</v>
      </c>
      <c r="L103" s="67">
        <v>14416</v>
      </c>
      <c r="M103" s="67">
        <v>14416</v>
      </c>
      <c r="N103" s="67">
        <v>14416</v>
      </c>
      <c r="O103" s="67">
        <v>158568</v>
      </c>
      <c r="P103" s="237">
        <f>O103+L103</f>
        <v>172984</v>
      </c>
      <c r="Q103" s="217">
        <v>-0.04</v>
      </c>
      <c r="R103" s="191">
        <f>P103+Q103</f>
        <v>172983.96</v>
      </c>
    </row>
    <row r="104" spans="1:18" s="71" customFormat="1" ht="14.25" customHeight="1">
      <c r="A104" s="104"/>
      <c r="B104" s="88" t="s">
        <v>188</v>
      </c>
      <c r="C104" s="62">
        <v>65</v>
      </c>
      <c r="D104" s="103">
        <v>0</v>
      </c>
      <c r="E104" s="103">
        <v>18</v>
      </c>
      <c r="F104" s="105"/>
      <c r="G104" s="119"/>
      <c r="H104" s="119"/>
      <c r="I104" s="119"/>
      <c r="J104" s="122"/>
      <c r="K104" s="121"/>
      <c r="L104" s="65">
        <f aca="true" t="shared" si="33" ref="L104:R105">L105</f>
        <v>4000</v>
      </c>
      <c r="M104" s="65">
        <f t="shared" si="33"/>
        <v>4000</v>
      </c>
      <c r="N104" s="65">
        <f t="shared" si="33"/>
        <v>4000</v>
      </c>
      <c r="O104" s="65">
        <f t="shared" si="33"/>
        <v>0</v>
      </c>
      <c r="P104" s="240">
        <f t="shared" si="33"/>
        <v>4000</v>
      </c>
      <c r="Q104" s="240">
        <f t="shared" si="33"/>
        <v>0</v>
      </c>
      <c r="R104" s="65">
        <f t="shared" si="33"/>
        <v>4000</v>
      </c>
    </row>
    <row r="105" spans="1:18" s="71" customFormat="1" ht="14.25" customHeight="1">
      <c r="A105" s="104"/>
      <c r="B105" s="104" t="s">
        <v>96</v>
      </c>
      <c r="C105" s="62">
        <v>65</v>
      </c>
      <c r="D105" s="103">
        <v>0</v>
      </c>
      <c r="E105" s="103">
        <v>18</v>
      </c>
      <c r="F105" s="105">
        <v>865</v>
      </c>
      <c r="G105" s="119"/>
      <c r="H105" s="119"/>
      <c r="I105" s="119"/>
      <c r="J105" s="122"/>
      <c r="K105" s="121"/>
      <c r="L105" s="65">
        <f t="shared" si="33"/>
        <v>4000</v>
      </c>
      <c r="M105" s="65">
        <f t="shared" si="33"/>
        <v>4000</v>
      </c>
      <c r="N105" s="65">
        <f t="shared" si="33"/>
        <v>4000</v>
      </c>
      <c r="O105" s="65">
        <f t="shared" si="33"/>
        <v>0</v>
      </c>
      <c r="P105" s="240">
        <f t="shared" si="33"/>
        <v>4000</v>
      </c>
      <c r="Q105" s="240">
        <f t="shared" si="33"/>
        <v>0</v>
      </c>
      <c r="R105" s="65">
        <f t="shared" si="33"/>
        <v>4000</v>
      </c>
    </row>
    <row r="106" spans="1:18" ht="111" customHeight="1">
      <c r="A106" s="276" t="s">
        <v>209</v>
      </c>
      <c r="B106" s="276"/>
      <c r="C106" s="62">
        <v>65</v>
      </c>
      <c r="D106" s="62">
        <v>0</v>
      </c>
      <c r="E106" s="62">
        <v>18</v>
      </c>
      <c r="F106" s="105">
        <v>865</v>
      </c>
      <c r="G106" s="99" t="s">
        <v>128</v>
      </c>
      <c r="H106" s="99" t="s">
        <v>141</v>
      </c>
      <c r="I106" s="99" t="s">
        <v>210</v>
      </c>
      <c r="J106" s="107" t="s">
        <v>189</v>
      </c>
      <c r="K106" s="99"/>
      <c r="L106" s="67">
        <f aca="true" t="shared" si="34" ref="L106:R107">L107</f>
        <v>4000</v>
      </c>
      <c r="M106" s="67">
        <f t="shared" si="34"/>
        <v>4000</v>
      </c>
      <c r="N106" s="67">
        <f t="shared" si="34"/>
        <v>4000</v>
      </c>
      <c r="O106" s="67">
        <f t="shared" si="34"/>
        <v>0</v>
      </c>
      <c r="P106" s="237">
        <f t="shared" si="34"/>
        <v>4000</v>
      </c>
      <c r="Q106" s="237">
        <f t="shared" si="34"/>
        <v>0</v>
      </c>
      <c r="R106" s="67">
        <f t="shared" si="34"/>
        <v>4000</v>
      </c>
    </row>
    <row r="107" spans="1:18" ht="13.5" customHeight="1">
      <c r="A107" s="72"/>
      <c r="B107" s="76" t="s">
        <v>125</v>
      </c>
      <c r="C107" s="62">
        <v>65</v>
      </c>
      <c r="D107" s="62">
        <v>0</v>
      </c>
      <c r="E107" s="62">
        <v>18</v>
      </c>
      <c r="F107" s="105">
        <v>865</v>
      </c>
      <c r="G107" s="99" t="s">
        <v>128</v>
      </c>
      <c r="H107" s="99" t="s">
        <v>141</v>
      </c>
      <c r="I107" s="99" t="s">
        <v>210</v>
      </c>
      <c r="J107" s="107" t="s">
        <v>189</v>
      </c>
      <c r="K107" s="99" t="s">
        <v>126</v>
      </c>
      <c r="L107" s="67">
        <f t="shared" si="34"/>
        <v>4000</v>
      </c>
      <c r="M107" s="67">
        <f t="shared" si="34"/>
        <v>4000</v>
      </c>
      <c r="N107" s="67">
        <f t="shared" si="34"/>
        <v>4000</v>
      </c>
      <c r="O107" s="67">
        <f t="shared" si="34"/>
        <v>0</v>
      </c>
      <c r="P107" s="237">
        <f t="shared" si="34"/>
        <v>4000</v>
      </c>
      <c r="Q107" s="237">
        <f t="shared" si="34"/>
        <v>0</v>
      </c>
      <c r="R107" s="67">
        <f t="shared" si="34"/>
        <v>4000</v>
      </c>
    </row>
    <row r="108" spans="1:18" ht="13.5" customHeight="1">
      <c r="A108" s="72"/>
      <c r="B108" s="76" t="s">
        <v>80</v>
      </c>
      <c r="C108" s="62">
        <v>65</v>
      </c>
      <c r="D108" s="62">
        <v>0</v>
      </c>
      <c r="E108" s="62">
        <v>18</v>
      </c>
      <c r="F108" s="105">
        <v>865</v>
      </c>
      <c r="G108" s="99" t="s">
        <v>128</v>
      </c>
      <c r="H108" s="99" t="s">
        <v>141</v>
      </c>
      <c r="I108" s="99" t="s">
        <v>210</v>
      </c>
      <c r="J108" s="107" t="s">
        <v>189</v>
      </c>
      <c r="K108" s="112" t="s">
        <v>127</v>
      </c>
      <c r="L108" s="67">
        <v>4000</v>
      </c>
      <c r="M108" s="67">
        <v>4000</v>
      </c>
      <c r="N108" s="67">
        <v>4000</v>
      </c>
      <c r="O108" s="67"/>
      <c r="P108" s="237">
        <v>4000</v>
      </c>
      <c r="Q108" s="217"/>
      <c r="R108" s="191">
        <f>P108+Q108</f>
        <v>4000</v>
      </c>
    </row>
    <row r="109" spans="1:18" ht="16.5" customHeight="1">
      <c r="A109" s="87"/>
      <c r="B109" s="128" t="s">
        <v>164</v>
      </c>
      <c r="C109" s="103"/>
      <c r="D109" s="103"/>
      <c r="E109" s="103"/>
      <c r="F109" s="105"/>
      <c r="G109" s="119"/>
      <c r="H109" s="119"/>
      <c r="I109" s="119"/>
      <c r="J109" s="119"/>
      <c r="K109" s="119"/>
      <c r="L109" s="65">
        <f>L104+L99+L72+L65+L51+L13</f>
        <v>2290257.1</v>
      </c>
      <c r="M109" s="65">
        <f>M104+M99+M72+M65+M51+M13</f>
        <v>2258661.42</v>
      </c>
      <c r="N109" s="65">
        <f>N104+N99+N72+N65+N51+N13</f>
        <v>2372408.92</v>
      </c>
      <c r="O109" s="65">
        <f>O99+O71+O65+O58+O13</f>
        <v>874116.2</v>
      </c>
      <c r="P109" s="240">
        <f>P104+P99+P71+P66+P59+P51+P13</f>
        <v>3173137.3</v>
      </c>
      <c r="Q109" s="240">
        <f>Q104+Q99+Q71+Q66+Q59+Q51+Q13</f>
        <v>-103777.14</v>
      </c>
      <c r="R109" s="65">
        <f>R104+R99+R71+R66+R59+R51+R13</f>
        <v>3069360.16</v>
      </c>
    </row>
    <row r="111" spans="12:14" ht="14.25">
      <c r="L111" s="90"/>
      <c r="M111" s="90"/>
      <c r="N111" s="90"/>
    </row>
  </sheetData>
  <sheetProtection/>
  <mergeCells count="15">
    <mergeCell ref="A106:B106"/>
    <mergeCell ref="A96:B96"/>
    <mergeCell ref="C2:L2"/>
    <mergeCell ref="A11:B11"/>
    <mergeCell ref="A19:B19"/>
    <mergeCell ref="A81:B81"/>
    <mergeCell ref="A85:B85"/>
    <mergeCell ref="A44:B44"/>
    <mergeCell ref="A67:B67"/>
    <mergeCell ref="A73:B73"/>
    <mergeCell ref="A9:Q9"/>
    <mergeCell ref="C6:Q6"/>
    <mergeCell ref="C4:R4"/>
    <mergeCell ref="C7:R7"/>
    <mergeCell ref="C3:Q3"/>
  </mergeCells>
  <printOptions/>
  <pageMargins left="0.6692913385826772" right="0.3937007874015748" top="0.35433070866141736" bottom="0.35433070866141736" header="0.5511811023622047" footer="0.3937007874015748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3">
      <selection activeCell="A7" sqref="A7:H7"/>
    </sheetView>
  </sheetViews>
  <sheetFormatPr defaultColWidth="9.140625" defaultRowHeight="15"/>
  <cols>
    <col min="1" max="1" width="26.140625" style="133" customWidth="1"/>
    <col min="2" max="2" width="19.8515625" style="133" customWidth="1"/>
    <col min="3" max="3" width="28.421875" style="133" customWidth="1"/>
    <col min="4" max="4" width="14.421875" style="133" hidden="1" customWidth="1"/>
    <col min="5" max="5" width="12.421875" style="133" hidden="1" customWidth="1"/>
    <col min="6" max="6" width="17.28125" style="133" customWidth="1"/>
    <col min="7" max="8" width="14.140625" style="133" hidden="1" customWidth="1"/>
    <col min="9" max="9" width="11.140625" style="133" customWidth="1"/>
    <col min="10" max="238" width="9.140625" style="133" customWidth="1"/>
    <col min="239" max="239" width="26.00390625" style="133" customWidth="1"/>
    <col min="240" max="240" width="17.140625" style="133" customWidth="1"/>
    <col min="241" max="241" width="47.421875" style="133" customWidth="1"/>
    <col min="242" max="242" width="15.57421875" style="133" customWidth="1"/>
    <col min="243" max="243" width="12.7109375" style="133" customWidth="1"/>
    <col min="244" max="16384" width="9.140625" style="133" customWidth="1"/>
  </cols>
  <sheetData>
    <row r="1" spans="3:13" ht="12.75" hidden="1">
      <c r="C1" s="134" t="s">
        <v>223</v>
      </c>
      <c r="D1" s="2"/>
      <c r="E1" s="2"/>
      <c r="F1" s="2"/>
      <c r="G1" s="134"/>
      <c r="H1" s="134"/>
      <c r="I1" s="134"/>
      <c r="J1" s="4"/>
      <c r="K1" s="4"/>
      <c r="L1" s="4"/>
      <c r="M1" s="4"/>
    </row>
    <row r="2" spans="3:13" ht="57" customHeight="1" hidden="1">
      <c r="C2" s="283" t="s">
        <v>1</v>
      </c>
      <c r="D2" s="283"/>
      <c r="E2" s="189"/>
      <c r="F2" s="189"/>
      <c r="G2" s="135"/>
      <c r="H2" s="135"/>
      <c r="I2" s="135"/>
      <c r="J2" s="135"/>
      <c r="K2" s="135"/>
      <c r="L2" s="135"/>
      <c r="M2" s="135"/>
    </row>
    <row r="3" spans="3:13" ht="18" customHeight="1">
      <c r="C3" s="283" t="s">
        <v>271</v>
      </c>
      <c r="D3" s="283"/>
      <c r="E3" s="283"/>
      <c r="I3" s="135"/>
      <c r="J3" s="135"/>
      <c r="K3" s="135"/>
      <c r="L3" s="135"/>
      <c r="M3" s="135"/>
    </row>
    <row r="4" spans="3:16" ht="69.75" customHeight="1">
      <c r="C4" s="261" t="s">
        <v>275</v>
      </c>
      <c r="D4" s="261"/>
      <c r="E4" s="261"/>
      <c r="F4" s="261"/>
      <c r="G4" s="261"/>
      <c r="H4" s="261"/>
      <c r="I4" s="194"/>
      <c r="J4" s="194"/>
      <c r="K4" s="194"/>
      <c r="L4" s="194"/>
      <c r="M4" s="194"/>
      <c r="N4" s="194"/>
      <c r="O4" s="194"/>
      <c r="P4" s="194"/>
    </row>
    <row r="5" spans="1:8" s="137" customFormat="1" ht="13.5" customHeight="1">
      <c r="A5" s="136"/>
      <c r="C5" s="287" t="s">
        <v>292</v>
      </c>
      <c r="D5" s="287"/>
      <c r="E5" s="287"/>
      <c r="F5" s="260"/>
      <c r="G5" s="260"/>
      <c r="H5" s="260"/>
    </row>
    <row r="6" spans="1:16" s="137" customFormat="1" ht="57" customHeight="1">
      <c r="A6" s="136"/>
      <c r="C6" s="264" t="s">
        <v>273</v>
      </c>
      <c r="D6" s="264"/>
      <c r="E6" s="264"/>
      <c r="F6" s="264"/>
      <c r="G6" s="264"/>
      <c r="H6" s="264"/>
      <c r="I6" s="11"/>
      <c r="J6" s="11"/>
      <c r="K6" s="11"/>
      <c r="L6" s="11"/>
      <c r="M6" s="11"/>
      <c r="N6" s="11"/>
      <c r="O6" s="11"/>
      <c r="P6" s="11"/>
    </row>
    <row r="7" spans="1:8" s="138" customFormat="1" ht="41.25" customHeight="1">
      <c r="A7" s="286" t="s">
        <v>279</v>
      </c>
      <c r="B7" s="286"/>
      <c r="C7" s="286"/>
      <c r="D7" s="286"/>
      <c r="E7" s="286"/>
      <c r="F7" s="286"/>
      <c r="G7" s="286"/>
      <c r="H7" s="286"/>
    </row>
    <row r="8" spans="1:8" s="138" customFormat="1" ht="12.75">
      <c r="A8" s="139"/>
      <c r="D8" s="140"/>
      <c r="E8" s="140"/>
      <c r="F8" s="140"/>
      <c r="H8" s="141" t="s">
        <v>247</v>
      </c>
    </row>
    <row r="9" spans="1:8" s="137" customFormat="1" ht="45.75" customHeight="1">
      <c r="A9" s="142" t="s">
        <v>224</v>
      </c>
      <c r="B9" s="285" t="s">
        <v>225</v>
      </c>
      <c r="C9" s="285"/>
      <c r="D9" s="142" t="s">
        <v>95</v>
      </c>
      <c r="E9" s="193" t="s">
        <v>263</v>
      </c>
      <c r="F9" s="142">
        <v>2018</v>
      </c>
      <c r="G9" s="142">
        <v>2019</v>
      </c>
      <c r="H9" s="142">
        <v>2020</v>
      </c>
    </row>
    <row r="10" spans="1:8" ht="31.5" customHeight="1">
      <c r="A10" s="143" t="s">
        <v>234</v>
      </c>
      <c r="B10" s="284" t="s">
        <v>226</v>
      </c>
      <c r="C10" s="284"/>
      <c r="D10" s="144">
        <f>D11+D15</f>
        <v>478328</v>
      </c>
      <c r="E10" s="144">
        <f>E11+E15</f>
        <v>-302136</v>
      </c>
      <c r="F10" s="144">
        <f>F11+F15</f>
        <v>72414.86000000034</v>
      </c>
      <c r="G10" s="144" t="e">
        <f>G11+G15</f>
        <v>#REF!</v>
      </c>
      <c r="H10" s="144" t="e">
        <f>H11+H15</f>
        <v>#REF!</v>
      </c>
    </row>
    <row r="11" spans="1:8" s="138" customFormat="1" ht="29.25" customHeight="1">
      <c r="A11" s="143" t="s">
        <v>235</v>
      </c>
      <c r="B11" s="284" t="s">
        <v>227</v>
      </c>
      <c r="C11" s="284"/>
      <c r="D11" s="144">
        <f aca="true" t="shared" si="0" ref="D11:H13">D12</f>
        <v>-2686045.3</v>
      </c>
      <c r="E11" s="144">
        <f>-'1.дох.18-20гг.'!H49</f>
        <v>-310900</v>
      </c>
      <c r="F11" s="144">
        <f t="shared" si="0"/>
        <v>-2996945.3</v>
      </c>
      <c r="G11" s="144">
        <f t="shared" si="0"/>
        <v>-2404975.42</v>
      </c>
      <c r="H11" s="144">
        <f t="shared" si="0"/>
        <v>-2512973.92</v>
      </c>
    </row>
    <row r="12" spans="1:8" s="138" customFormat="1" ht="33.75" customHeight="1">
      <c r="A12" s="143" t="s">
        <v>236</v>
      </c>
      <c r="B12" s="284" t="s">
        <v>228</v>
      </c>
      <c r="C12" s="284"/>
      <c r="D12" s="144">
        <f t="shared" si="0"/>
        <v>-2686045.3</v>
      </c>
      <c r="E12" s="144">
        <v>-8</v>
      </c>
      <c r="F12" s="144">
        <f t="shared" si="0"/>
        <v>-2996945.3</v>
      </c>
      <c r="G12" s="144">
        <f t="shared" si="0"/>
        <v>-2404975.42</v>
      </c>
      <c r="H12" s="144">
        <f t="shared" si="0"/>
        <v>-2512973.92</v>
      </c>
    </row>
    <row r="13" spans="1:8" s="138" customFormat="1" ht="33.75" customHeight="1">
      <c r="A13" s="143" t="s">
        <v>237</v>
      </c>
      <c r="B13" s="284" t="s">
        <v>229</v>
      </c>
      <c r="C13" s="284"/>
      <c r="D13" s="144">
        <f t="shared" si="0"/>
        <v>-2686045.3</v>
      </c>
      <c r="E13" s="144">
        <f>-'1.дох.18-20гг.'!H51</f>
        <v>0</v>
      </c>
      <c r="F13" s="144">
        <f>F14</f>
        <v>-2996945.3</v>
      </c>
      <c r="G13" s="144">
        <f t="shared" si="0"/>
        <v>-2404975.42</v>
      </c>
      <c r="H13" s="144">
        <f t="shared" si="0"/>
        <v>-2512973.92</v>
      </c>
    </row>
    <row r="14" spans="1:8" s="138" customFormat="1" ht="44.25" customHeight="1">
      <c r="A14" s="143" t="s">
        <v>238</v>
      </c>
      <c r="B14" s="284" t="s">
        <v>221</v>
      </c>
      <c r="C14" s="284"/>
      <c r="D14" s="144">
        <f>-'1.дох.18-20гг.'!G49</f>
        <v>-2686045.3</v>
      </c>
      <c r="E14" s="144">
        <f>-'1.дох.18-20гг.'!H52</f>
        <v>0</v>
      </c>
      <c r="F14" s="144">
        <v>-2996945.3</v>
      </c>
      <c r="G14" s="144">
        <f>-'1.дох.18-20гг.'!D49</f>
        <v>-2404975.42</v>
      </c>
      <c r="H14" s="144">
        <f>-'1.дох.18-20гг.'!E49</f>
        <v>-2512973.92</v>
      </c>
    </row>
    <row r="15" spans="1:8" s="138" customFormat="1" ht="33.75" customHeight="1">
      <c r="A15" s="143" t="s">
        <v>239</v>
      </c>
      <c r="B15" s="284" t="s">
        <v>230</v>
      </c>
      <c r="C15" s="284"/>
      <c r="D15" s="144">
        <f aca="true" t="shared" si="1" ref="D15:H17">D16</f>
        <v>3164373.3</v>
      </c>
      <c r="E15" s="144">
        <f t="shared" si="1"/>
        <v>8764</v>
      </c>
      <c r="F15" s="144">
        <f t="shared" si="1"/>
        <v>3069360.16</v>
      </c>
      <c r="G15" s="144" t="e">
        <f t="shared" si="1"/>
        <v>#REF!</v>
      </c>
      <c r="H15" s="144" t="e">
        <f t="shared" si="1"/>
        <v>#REF!</v>
      </c>
    </row>
    <row r="16" spans="1:8" s="138" customFormat="1" ht="33.75" customHeight="1">
      <c r="A16" s="143" t="s">
        <v>240</v>
      </c>
      <c r="B16" s="284" t="s">
        <v>231</v>
      </c>
      <c r="C16" s="284"/>
      <c r="D16" s="144">
        <f t="shared" si="1"/>
        <v>3164373.3</v>
      </c>
      <c r="E16" s="144">
        <f t="shared" si="1"/>
        <v>8764</v>
      </c>
      <c r="F16" s="144">
        <f t="shared" si="1"/>
        <v>3069360.16</v>
      </c>
      <c r="G16" s="144" t="e">
        <f t="shared" si="1"/>
        <v>#REF!</v>
      </c>
      <c r="H16" s="144" t="e">
        <f t="shared" si="1"/>
        <v>#REF!</v>
      </c>
    </row>
    <row r="17" spans="1:8" s="138" customFormat="1" ht="33.75" customHeight="1">
      <c r="A17" s="143" t="s">
        <v>241</v>
      </c>
      <c r="B17" s="284" t="s">
        <v>232</v>
      </c>
      <c r="C17" s="284"/>
      <c r="D17" s="144">
        <f t="shared" si="1"/>
        <v>3164373.3</v>
      </c>
      <c r="E17" s="144">
        <f t="shared" si="1"/>
        <v>8764</v>
      </c>
      <c r="F17" s="144">
        <f t="shared" si="1"/>
        <v>3069360.16</v>
      </c>
      <c r="G17" s="144" t="e">
        <f t="shared" si="1"/>
        <v>#REF!</v>
      </c>
      <c r="H17" s="144" t="e">
        <f t="shared" si="1"/>
        <v>#REF!</v>
      </c>
    </row>
    <row r="18" spans="1:8" s="138" customFormat="1" ht="36.75" customHeight="1">
      <c r="A18" s="143" t="s">
        <v>242</v>
      </c>
      <c r="B18" s="284" t="s">
        <v>222</v>
      </c>
      <c r="C18" s="284"/>
      <c r="D18" s="144">
        <f>'6.Вед.18-20'!L96</f>
        <v>3164373.3</v>
      </c>
      <c r="E18" s="144">
        <f>'6.Вед.18-20'!O96</f>
        <v>8764</v>
      </c>
      <c r="F18" s="144">
        <v>3069360.16</v>
      </c>
      <c r="G18" s="144" t="e">
        <f>'6.Вед.18-20'!I96</f>
        <v>#REF!</v>
      </c>
      <c r="H18" s="144" t="e">
        <f>'6.Вед.18-20'!J96</f>
        <v>#REF!</v>
      </c>
    </row>
    <row r="19" spans="1:8" s="147" customFormat="1" ht="42" customHeight="1">
      <c r="A19" s="145"/>
      <c r="B19" s="288" t="s">
        <v>233</v>
      </c>
      <c r="C19" s="288"/>
      <c r="D19" s="146">
        <f>D10</f>
        <v>478328</v>
      </c>
      <c r="E19" s="146">
        <f>E10</f>
        <v>-302136</v>
      </c>
      <c r="F19" s="146">
        <f>F10</f>
        <v>72414.86000000034</v>
      </c>
      <c r="G19" s="146" t="e">
        <f>G10</f>
        <v>#REF!</v>
      </c>
      <c r="H19" s="146" t="e">
        <f>H10</f>
        <v>#REF!</v>
      </c>
    </row>
    <row r="20" spans="4:6" ht="12.75">
      <c r="D20" s="148"/>
      <c r="E20" s="148"/>
      <c r="F20" s="148"/>
    </row>
    <row r="21" spans="4:6" ht="12.75">
      <c r="D21" s="148"/>
      <c r="E21" s="148"/>
      <c r="F21" s="148"/>
    </row>
    <row r="22" spans="4:6" ht="12.75">
      <c r="D22" s="148"/>
      <c r="E22" s="148"/>
      <c r="F22" s="148"/>
    </row>
    <row r="24" spans="3:6" ht="12.75">
      <c r="C24" s="149"/>
      <c r="D24" s="149"/>
      <c r="E24" s="149"/>
      <c r="F24" s="149"/>
    </row>
    <row r="28" spans="3:6" ht="12.75">
      <c r="C28" s="150"/>
      <c r="D28" s="150"/>
      <c r="E28" s="150"/>
      <c r="F28" s="150"/>
    </row>
  </sheetData>
  <sheetProtection/>
  <mergeCells count="17">
    <mergeCell ref="B17:C17"/>
    <mergeCell ref="B18:C18"/>
    <mergeCell ref="B19:C19"/>
    <mergeCell ref="B11:C11"/>
    <mergeCell ref="B12:C12"/>
    <mergeCell ref="B13:C13"/>
    <mergeCell ref="B14:C14"/>
    <mergeCell ref="C4:H4"/>
    <mergeCell ref="C6:H6"/>
    <mergeCell ref="C3:E3"/>
    <mergeCell ref="B15:C15"/>
    <mergeCell ref="B16:C16"/>
    <mergeCell ref="C2:D2"/>
    <mergeCell ref="B9:C9"/>
    <mergeCell ref="B10:C10"/>
    <mergeCell ref="A7:H7"/>
    <mergeCell ref="C5:E5"/>
  </mergeCells>
  <printOptions/>
  <pageMargins left="0.7874015748031497" right="0.4724409448818898" top="0.35433070866141736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">
      <selection activeCell="J12" sqref="J12"/>
    </sheetView>
  </sheetViews>
  <sheetFormatPr defaultColWidth="9.140625" defaultRowHeight="15"/>
  <cols>
    <col min="1" max="1" width="21.00390625" style="7" customWidth="1"/>
    <col min="2" max="2" width="70.00390625" style="9" customWidth="1"/>
    <col min="3" max="3" width="12.00390625" style="9" customWidth="1"/>
    <col min="4" max="5" width="9.140625" style="9" hidden="1" customWidth="1"/>
    <col min="6" max="7" width="11.7109375" style="9" hidden="1" customWidth="1"/>
    <col min="8" max="9" width="11.00390625" style="9" customWidth="1"/>
    <col min="10" max="20" width="9.140625" style="9" customWidth="1"/>
    <col min="21" max="21" width="10.7109375" style="9" customWidth="1"/>
    <col min="22" max="16384" width="9.140625" style="9" customWidth="1"/>
  </cols>
  <sheetData>
    <row r="1" ht="12.75" hidden="1">
      <c r="B1" s="8" t="s">
        <v>11</v>
      </c>
    </row>
    <row r="2" spans="2:5" ht="33" customHeight="1" hidden="1">
      <c r="B2" s="262" t="s">
        <v>12</v>
      </c>
      <c r="C2" s="262"/>
      <c r="D2" s="262"/>
      <c r="E2" s="262"/>
    </row>
    <row r="3" spans="1:7" ht="16.5" customHeight="1">
      <c r="A3" s="8"/>
      <c r="B3" s="10" t="s">
        <v>10</v>
      </c>
      <c r="C3" s="11"/>
      <c r="F3" s="11"/>
      <c r="G3" s="11"/>
    </row>
    <row r="4" spans="1:5" ht="26.25" customHeight="1">
      <c r="A4" s="8"/>
      <c r="B4" s="264" t="s">
        <v>84</v>
      </c>
      <c r="C4" s="264"/>
      <c r="D4" s="264"/>
      <c r="E4" s="264"/>
    </row>
    <row r="5" spans="1:7" ht="15.75" customHeight="1">
      <c r="A5" s="263" t="s">
        <v>85</v>
      </c>
      <c r="B5" s="263"/>
      <c r="C5" s="263"/>
      <c r="D5" s="263"/>
      <c r="E5" s="263"/>
      <c r="G5" s="12"/>
    </row>
    <row r="6" spans="1:7" ht="12.75">
      <c r="A6" s="8"/>
      <c r="B6" s="3"/>
      <c r="C6" s="13"/>
      <c r="E6" s="9" t="s">
        <v>13</v>
      </c>
      <c r="F6" s="13"/>
      <c r="G6" s="13"/>
    </row>
    <row r="7" spans="1:2" ht="12.75" hidden="1">
      <c r="A7" s="7" t="s">
        <v>14</v>
      </c>
      <c r="B7" s="14" t="s">
        <v>14</v>
      </c>
    </row>
    <row r="8" spans="1:9" s="7" customFormat="1" ht="26.25" customHeight="1">
      <c r="A8" s="15" t="s">
        <v>15</v>
      </c>
      <c r="B8" s="15" t="s">
        <v>16</v>
      </c>
      <c r="C8" s="16" t="s">
        <v>19</v>
      </c>
      <c r="D8" s="17" t="s">
        <v>17</v>
      </c>
      <c r="E8" s="17" t="s">
        <v>18</v>
      </c>
      <c r="F8" s="16" t="s">
        <v>19</v>
      </c>
      <c r="G8" s="16" t="s">
        <v>20</v>
      </c>
      <c r="H8" s="16" t="s">
        <v>20</v>
      </c>
      <c r="I8" s="16" t="s">
        <v>86</v>
      </c>
    </row>
    <row r="9" spans="1:9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3</v>
      </c>
      <c r="G9" s="18">
        <v>4</v>
      </c>
      <c r="H9" s="18">
        <v>3</v>
      </c>
      <c r="I9" s="18">
        <v>3</v>
      </c>
    </row>
    <row r="10" spans="1:9" s="12" customFormat="1" ht="12.75">
      <c r="A10" s="19" t="s">
        <v>21</v>
      </c>
      <c r="B10" s="20" t="s">
        <v>22</v>
      </c>
      <c r="C10" s="51">
        <f aca="true" t="shared" si="0" ref="C10:I10">C11+C15+C26+C18</f>
        <v>657300</v>
      </c>
      <c r="D10" s="21">
        <f t="shared" si="0"/>
        <v>18</v>
      </c>
      <c r="E10" s="21">
        <f t="shared" si="0"/>
        <v>657318</v>
      </c>
      <c r="F10" s="21">
        <f t="shared" si="0"/>
        <v>325.5</v>
      </c>
      <c r="G10" s="21">
        <f t="shared" si="0"/>
        <v>325.6</v>
      </c>
      <c r="H10" s="51">
        <f t="shared" si="0"/>
        <v>695400</v>
      </c>
      <c r="I10" s="51">
        <f t="shared" si="0"/>
        <v>721200</v>
      </c>
    </row>
    <row r="11" spans="1:9" s="12" customFormat="1" ht="16.5" customHeight="1">
      <c r="A11" s="19" t="s">
        <v>23</v>
      </c>
      <c r="B11" s="22" t="s">
        <v>24</v>
      </c>
      <c r="C11" s="51">
        <f aca="true" t="shared" si="1" ref="C11:I11">C12</f>
        <v>24000</v>
      </c>
      <c r="D11" s="21">
        <f t="shared" si="1"/>
        <v>0</v>
      </c>
      <c r="E11" s="21">
        <f t="shared" si="1"/>
        <v>24000</v>
      </c>
      <c r="F11" s="21">
        <f t="shared" si="1"/>
        <v>26.1</v>
      </c>
      <c r="G11" s="21">
        <f t="shared" si="1"/>
        <v>26.1</v>
      </c>
      <c r="H11" s="51">
        <f t="shared" si="1"/>
        <v>24000</v>
      </c>
      <c r="I11" s="51">
        <f t="shared" si="1"/>
        <v>24000</v>
      </c>
    </row>
    <row r="12" spans="1:9" ht="12.75">
      <c r="A12" s="18" t="s">
        <v>25</v>
      </c>
      <c r="B12" s="23" t="s">
        <v>26</v>
      </c>
      <c r="C12" s="52">
        <f aca="true" t="shared" si="2" ref="C12:I12">C13+C14</f>
        <v>24000</v>
      </c>
      <c r="D12" s="24">
        <f t="shared" si="2"/>
        <v>0</v>
      </c>
      <c r="E12" s="24">
        <f t="shared" si="2"/>
        <v>24000</v>
      </c>
      <c r="F12" s="24">
        <f t="shared" si="2"/>
        <v>26.1</v>
      </c>
      <c r="G12" s="24">
        <f t="shared" si="2"/>
        <v>26.1</v>
      </c>
      <c r="H12" s="52">
        <f t="shared" si="2"/>
        <v>24000</v>
      </c>
      <c r="I12" s="52">
        <f t="shared" si="2"/>
        <v>24000</v>
      </c>
    </row>
    <row r="13" spans="1:9" ht="39.75" customHeight="1">
      <c r="A13" s="18" t="s">
        <v>27</v>
      </c>
      <c r="B13" s="25" t="s">
        <v>28</v>
      </c>
      <c r="C13" s="52">
        <v>24000</v>
      </c>
      <c r="D13" s="26">
        <v>-0.5</v>
      </c>
      <c r="E13" s="27">
        <f>C13+D13</f>
        <v>23999.5</v>
      </c>
      <c r="F13" s="24">
        <v>26.1</v>
      </c>
      <c r="G13" s="24">
        <v>26.1</v>
      </c>
      <c r="H13" s="52">
        <v>24000</v>
      </c>
      <c r="I13" s="52">
        <v>24000</v>
      </c>
    </row>
    <row r="14" spans="1:9" ht="32.25" customHeight="1" hidden="1">
      <c r="A14" s="18" t="s">
        <v>29</v>
      </c>
      <c r="B14" s="25" t="s">
        <v>30</v>
      </c>
      <c r="C14" s="52">
        <v>0</v>
      </c>
      <c r="D14" s="26">
        <v>0.5</v>
      </c>
      <c r="E14" s="27">
        <f>C14+D14</f>
        <v>0.5</v>
      </c>
      <c r="F14" s="24">
        <v>0</v>
      </c>
      <c r="G14" s="24">
        <v>0</v>
      </c>
      <c r="H14" s="52">
        <v>0</v>
      </c>
      <c r="I14" s="52">
        <v>0</v>
      </c>
    </row>
    <row r="15" spans="1:9" s="12" customFormat="1" ht="19.5" customHeight="1">
      <c r="A15" s="19" t="s">
        <v>31</v>
      </c>
      <c r="B15" s="22" t="s">
        <v>32</v>
      </c>
      <c r="C15" s="51">
        <f aca="true" t="shared" si="3" ref="C15:I16">C16</f>
        <v>22800</v>
      </c>
      <c r="D15" s="21">
        <f t="shared" si="3"/>
        <v>0</v>
      </c>
      <c r="E15" s="21">
        <f t="shared" si="3"/>
        <v>22800</v>
      </c>
      <c r="F15" s="21">
        <f t="shared" si="3"/>
        <v>0.2</v>
      </c>
      <c r="G15" s="21">
        <f t="shared" si="3"/>
        <v>0.3</v>
      </c>
      <c r="H15" s="51">
        <f t="shared" si="3"/>
        <v>23600</v>
      </c>
      <c r="I15" s="51">
        <f t="shared" si="3"/>
        <v>24300</v>
      </c>
    </row>
    <row r="16" spans="1:9" ht="18.75" customHeight="1">
      <c r="A16" s="18" t="s">
        <v>33</v>
      </c>
      <c r="B16" s="6" t="s">
        <v>34</v>
      </c>
      <c r="C16" s="52">
        <f t="shared" si="3"/>
        <v>22800</v>
      </c>
      <c r="D16" s="24">
        <f t="shared" si="3"/>
        <v>0</v>
      </c>
      <c r="E16" s="24">
        <f t="shared" si="3"/>
        <v>22800</v>
      </c>
      <c r="F16" s="24">
        <f t="shared" si="3"/>
        <v>0.2</v>
      </c>
      <c r="G16" s="24">
        <f t="shared" si="3"/>
        <v>0.3</v>
      </c>
      <c r="H16" s="52">
        <f t="shared" si="3"/>
        <v>23600</v>
      </c>
      <c r="I16" s="52">
        <f t="shared" si="3"/>
        <v>24300</v>
      </c>
    </row>
    <row r="17" spans="1:9" ht="20.25" customHeight="1">
      <c r="A17" s="18" t="s">
        <v>35</v>
      </c>
      <c r="B17" s="6" t="s">
        <v>34</v>
      </c>
      <c r="C17" s="52">
        <v>22800</v>
      </c>
      <c r="D17" s="26">
        <v>0</v>
      </c>
      <c r="E17" s="26">
        <f>C17+D17</f>
        <v>22800</v>
      </c>
      <c r="F17" s="24">
        <v>0.2</v>
      </c>
      <c r="G17" s="24">
        <v>0.3</v>
      </c>
      <c r="H17" s="52">
        <v>23600</v>
      </c>
      <c r="I17" s="52">
        <v>24300</v>
      </c>
    </row>
    <row r="18" spans="1:9" s="31" customFormat="1" ht="18.75" customHeight="1">
      <c r="A18" s="28" t="s">
        <v>36</v>
      </c>
      <c r="B18" s="29" t="s">
        <v>37</v>
      </c>
      <c r="C18" s="53">
        <f aca="true" t="shared" si="4" ref="C18:I18">C19+C21</f>
        <v>605500</v>
      </c>
      <c r="D18" s="30">
        <f t="shared" si="4"/>
        <v>18</v>
      </c>
      <c r="E18" s="30">
        <f t="shared" si="4"/>
        <v>605518</v>
      </c>
      <c r="F18" s="30">
        <f t="shared" si="4"/>
        <v>293.2</v>
      </c>
      <c r="G18" s="30">
        <f t="shared" si="4"/>
        <v>293.2</v>
      </c>
      <c r="H18" s="53">
        <f t="shared" si="4"/>
        <v>642800</v>
      </c>
      <c r="I18" s="53">
        <f t="shared" si="4"/>
        <v>667900</v>
      </c>
    </row>
    <row r="19" spans="1:9" s="35" customFormat="1" ht="18.75" customHeight="1">
      <c r="A19" s="32" t="s">
        <v>38</v>
      </c>
      <c r="B19" s="33" t="s">
        <v>39</v>
      </c>
      <c r="C19" s="54">
        <f aca="true" t="shared" si="5" ref="C19:I19">C20</f>
        <v>44300</v>
      </c>
      <c r="D19" s="34">
        <f t="shared" si="5"/>
        <v>-6</v>
      </c>
      <c r="E19" s="34">
        <f t="shared" si="5"/>
        <v>44294</v>
      </c>
      <c r="F19" s="34">
        <f t="shared" si="5"/>
        <v>58</v>
      </c>
      <c r="G19" s="34">
        <f t="shared" si="5"/>
        <v>58</v>
      </c>
      <c r="H19" s="54">
        <f t="shared" si="5"/>
        <v>58000</v>
      </c>
      <c r="I19" s="54">
        <f t="shared" si="5"/>
        <v>59000</v>
      </c>
    </row>
    <row r="20" spans="1:9" s="35" customFormat="1" ht="25.5" customHeight="1">
      <c r="A20" s="32" t="s">
        <v>40</v>
      </c>
      <c r="B20" s="33" t="s">
        <v>41</v>
      </c>
      <c r="C20" s="54">
        <v>44300</v>
      </c>
      <c r="D20" s="36">
        <v>-6</v>
      </c>
      <c r="E20" s="36">
        <f>C20+D20</f>
        <v>44294</v>
      </c>
      <c r="F20" s="34">
        <v>58</v>
      </c>
      <c r="G20" s="34">
        <v>58</v>
      </c>
      <c r="H20" s="54">
        <v>58000</v>
      </c>
      <c r="I20" s="54">
        <v>59000</v>
      </c>
    </row>
    <row r="21" spans="1:9" s="35" customFormat="1" ht="18.75" customHeight="1">
      <c r="A21" s="32" t="s">
        <v>42</v>
      </c>
      <c r="B21" s="33" t="s">
        <v>43</v>
      </c>
      <c r="C21" s="54">
        <f aca="true" t="shared" si="6" ref="C21:I21">C24+C22</f>
        <v>561200</v>
      </c>
      <c r="D21" s="34">
        <f t="shared" si="6"/>
        <v>24</v>
      </c>
      <c r="E21" s="34">
        <f t="shared" si="6"/>
        <v>561224</v>
      </c>
      <c r="F21" s="34">
        <f t="shared" si="6"/>
        <v>235.2</v>
      </c>
      <c r="G21" s="34">
        <f t="shared" si="6"/>
        <v>235.2</v>
      </c>
      <c r="H21" s="54">
        <f t="shared" si="6"/>
        <v>584800</v>
      </c>
      <c r="I21" s="54">
        <f t="shared" si="6"/>
        <v>608900</v>
      </c>
    </row>
    <row r="22" spans="1:9" s="35" customFormat="1" ht="16.5" customHeight="1">
      <c r="A22" s="5" t="s">
        <v>44</v>
      </c>
      <c r="B22" s="33" t="s">
        <v>45</v>
      </c>
      <c r="C22" s="54">
        <f aca="true" t="shared" si="7" ref="C22:I22">C23</f>
        <v>405600</v>
      </c>
      <c r="D22" s="34">
        <f t="shared" si="7"/>
        <v>9</v>
      </c>
      <c r="E22" s="34">
        <f t="shared" si="7"/>
        <v>405609</v>
      </c>
      <c r="F22" s="34">
        <f t="shared" si="7"/>
        <v>47</v>
      </c>
      <c r="G22" s="34">
        <f t="shared" si="7"/>
        <v>47</v>
      </c>
      <c r="H22" s="54">
        <f t="shared" si="7"/>
        <v>410000</v>
      </c>
      <c r="I22" s="54">
        <f t="shared" si="7"/>
        <v>415000</v>
      </c>
    </row>
    <row r="23" spans="1:9" s="35" customFormat="1" ht="26.25" customHeight="1">
      <c r="A23" s="5" t="s">
        <v>46</v>
      </c>
      <c r="B23" s="33" t="s">
        <v>47</v>
      </c>
      <c r="C23" s="54">
        <v>405600</v>
      </c>
      <c r="D23" s="34">
        <v>9</v>
      </c>
      <c r="E23" s="26">
        <f>C23+D23</f>
        <v>405609</v>
      </c>
      <c r="F23" s="34">
        <v>47</v>
      </c>
      <c r="G23" s="34">
        <v>47</v>
      </c>
      <c r="H23" s="54">
        <v>410000</v>
      </c>
      <c r="I23" s="54">
        <v>415000</v>
      </c>
    </row>
    <row r="24" spans="1:9" s="35" customFormat="1" ht="15.75" customHeight="1">
      <c r="A24" s="5" t="s">
        <v>48</v>
      </c>
      <c r="B24" s="33" t="s">
        <v>49</v>
      </c>
      <c r="C24" s="54">
        <f aca="true" t="shared" si="8" ref="C24:I24">C25</f>
        <v>155600</v>
      </c>
      <c r="D24" s="34">
        <f t="shared" si="8"/>
        <v>15</v>
      </c>
      <c r="E24" s="34">
        <f t="shared" si="8"/>
        <v>155615</v>
      </c>
      <c r="F24" s="34">
        <f t="shared" si="8"/>
        <v>188.2</v>
      </c>
      <c r="G24" s="34">
        <f t="shared" si="8"/>
        <v>188.2</v>
      </c>
      <c r="H24" s="54">
        <f t="shared" si="8"/>
        <v>174800</v>
      </c>
      <c r="I24" s="54">
        <f t="shared" si="8"/>
        <v>193900</v>
      </c>
    </row>
    <row r="25" spans="1:9" s="35" customFormat="1" ht="27.75" customHeight="1">
      <c r="A25" s="5" t="s">
        <v>50</v>
      </c>
      <c r="B25" s="33" t="s">
        <v>51</v>
      </c>
      <c r="C25" s="54">
        <v>155600</v>
      </c>
      <c r="D25" s="34">
        <v>15</v>
      </c>
      <c r="E25" s="26">
        <f>C25+D25</f>
        <v>155615</v>
      </c>
      <c r="F25" s="34">
        <v>188.2</v>
      </c>
      <c r="G25" s="34">
        <v>188.2</v>
      </c>
      <c r="H25" s="54">
        <v>174800</v>
      </c>
      <c r="I25" s="54">
        <v>193900</v>
      </c>
    </row>
    <row r="26" spans="1:9" s="12" customFormat="1" ht="31.5" customHeight="1">
      <c r="A26" s="19" t="s">
        <v>52</v>
      </c>
      <c r="B26" s="22" t="s">
        <v>53</v>
      </c>
      <c r="C26" s="55">
        <f>C27</f>
        <v>5000</v>
      </c>
      <c r="D26" s="37">
        <f aca="true" t="shared" si="9" ref="D26:I28">D27</f>
        <v>0</v>
      </c>
      <c r="E26" s="37">
        <f t="shared" si="9"/>
        <v>5000</v>
      </c>
      <c r="F26" s="37">
        <f t="shared" si="9"/>
        <v>6</v>
      </c>
      <c r="G26" s="37">
        <f t="shared" si="9"/>
        <v>6</v>
      </c>
      <c r="H26" s="55">
        <f t="shared" si="9"/>
        <v>5000</v>
      </c>
      <c r="I26" s="55">
        <f t="shared" si="9"/>
        <v>5000</v>
      </c>
    </row>
    <row r="27" spans="1:9" ht="20.25" customHeight="1">
      <c r="A27" s="18" t="s">
        <v>54</v>
      </c>
      <c r="B27" s="38" t="s">
        <v>55</v>
      </c>
      <c r="C27" s="50">
        <f>C28</f>
        <v>5000</v>
      </c>
      <c r="D27" s="39">
        <f t="shared" si="9"/>
        <v>0</v>
      </c>
      <c r="E27" s="39">
        <f t="shared" si="9"/>
        <v>5000</v>
      </c>
      <c r="F27" s="39">
        <f t="shared" si="9"/>
        <v>6</v>
      </c>
      <c r="G27" s="39">
        <f t="shared" si="9"/>
        <v>6</v>
      </c>
      <c r="H27" s="50">
        <f t="shared" si="9"/>
        <v>5000</v>
      </c>
      <c r="I27" s="50">
        <f t="shared" si="9"/>
        <v>5000</v>
      </c>
    </row>
    <row r="28" spans="1:9" ht="18" customHeight="1">
      <c r="A28" s="18" t="s">
        <v>56</v>
      </c>
      <c r="B28" s="25" t="s">
        <v>57</v>
      </c>
      <c r="C28" s="50">
        <f>C29</f>
        <v>5000</v>
      </c>
      <c r="D28" s="39">
        <f t="shared" si="9"/>
        <v>0</v>
      </c>
      <c r="E28" s="39">
        <f t="shared" si="9"/>
        <v>5000</v>
      </c>
      <c r="F28" s="39">
        <f t="shared" si="9"/>
        <v>6</v>
      </c>
      <c r="G28" s="39">
        <f t="shared" si="9"/>
        <v>6</v>
      </c>
      <c r="H28" s="50">
        <f t="shared" si="9"/>
        <v>5000</v>
      </c>
      <c r="I28" s="50">
        <f t="shared" si="9"/>
        <v>5000</v>
      </c>
    </row>
    <row r="29" spans="1:9" ht="19.5" customHeight="1">
      <c r="A29" s="18" t="s">
        <v>58</v>
      </c>
      <c r="B29" s="25" t="s">
        <v>59</v>
      </c>
      <c r="C29" s="52">
        <v>5000</v>
      </c>
      <c r="D29" s="40">
        <v>0</v>
      </c>
      <c r="E29" s="24">
        <f>C29+D29</f>
        <v>5000</v>
      </c>
      <c r="F29" s="24">
        <v>6</v>
      </c>
      <c r="G29" s="24">
        <v>6</v>
      </c>
      <c r="H29" s="52">
        <v>5000</v>
      </c>
      <c r="I29" s="52">
        <v>5000</v>
      </c>
    </row>
    <row r="30" spans="1:14" s="44" customFormat="1" ht="17.25" customHeight="1">
      <c r="A30" s="41" t="s">
        <v>60</v>
      </c>
      <c r="B30" s="22" t="s">
        <v>61</v>
      </c>
      <c r="C30" s="55">
        <f aca="true" t="shared" si="10" ref="C30:I30">C31</f>
        <v>1632957.1</v>
      </c>
      <c r="D30" s="42">
        <f t="shared" si="10"/>
        <v>719.5976</v>
      </c>
      <c r="E30" s="42">
        <f t="shared" si="10"/>
        <v>1633676.6976</v>
      </c>
      <c r="F30" s="42">
        <f t="shared" si="10"/>
        <v>3434.9580000000005</v>
      </c>
      <c r="G30" s="42">
        <f t="shared" si="10"/>
        <v>3501.392</v>
      </c>
      <c r="H30" s="55">
        <f t="shared" si="10"/>
        <v>1714775.42</v>
      </c>
      <c r="I30" s="55">
        <f t="shared" si="10"/>
        <v>1802673.92</v>
      </c>
      <c r="J30" s="43"/>
      <c r="K30" s="43"/>
      <c r="L30" s="43"/>
      <c r="M30" s="43"/>
      <c r="N30" s="43"/>
    </row>
    <row r="31" spans="1:14" s="3" customFormat="1" ht="18" customHeight="1">
      <c r="A31" s="16" t="s">
        <v>62</v>
      </c>
      <c r="B31" s="6" t="s">
        <v>63</v>
      </c>
      <c r="C31" s="50">
        <f aca="true" t="shared" si="11" ref="C31:I31">C32+C37+C43</f>
        <v>1632957.1</v>
      </c>
      <c r="D31" s="45">
        <f t="shared" si="11"/>
        <v>719.5976</v>
      </c>
      <c r="E31" s="45">
        <f t="shared" si="11"/>
        <v>1633676.6976</v>
      </c>
      <c r="F31" s="45">
        <f t="shared" si="11"/>
        <v>3434.9580000000005</v>
      </c>
      <c r="G31" s="45">
        <f t="shared" si="11"/>
        <v>3501.392</v>
      </c>
      <c r="H31" s="50">
        <f t="shared" si="11"/>
        <v>1714775.42</v>
      </c>
      <c r="I31" s="50">
        <f t="shared" si="11"/>
        <v>1802673.92</v>
      </c>
      <c r="J31" s="46"/>
      <c r="K31" s="46"/>
      <c r="L31" s="46"/>
      <c r="M31" s="46"/>
      <c r="N31" s="46"/>
    </row>
    <row r="32" spans="1:14" s="44" customFormat="1" ht="17.25" customHeight="1">
      <c r="A32" s="41" t="s">
        <v>64</v>
      </c>
      <c r="B32" s="22" t="s">
        <v>65</v>
      </c>
      <c r="C32" s="55">
        <f aca="true" t="shared" si="12" ref="C32:I32">C33+C35</f>
        <v>633300</v>
      </c>
      <c r="D32" s="42">
        <f t="shared" si="12"/>
        <v>0</v>
      </c>
      <c r="E32" s="42">
        <f t="shared" si="12"/>
        <v>633300</v>
      </c>
      <c r="F32" s="42">
        <f t="shared" si="12"/>
        <v>1436.8000000000002</v>
      </c>
      <c r="G32" s="42">
        <f t="shared" si="12"/>
        <v>1436.7</v>
      </c>
      <c r="H32" s="55">
        <f t="shared" si="12"/>
        <v>662800</v>
      </c>
      <c r="I32" s="55">
        <f t="shared" si="12"/>
        <v>696100</v>
      </c>
      <c r="J32" s="43"/>
      <c r="K32" s="43"/>
      <c r="L32" s="43"/>
      <c r="M32" s="43"/>
      <c r="N32" s="43"/>
    </row>
    <row r="33" spans="1:14" s="3" customFormat="1" ht="16.5" customHeight="1">
      <c r="A33" s="16" t="s">
        <v>66</v>
      </c>
      <c r="B33" s="6" t="s">
        <v>67</v>
      </c>
      <c r="C33" s="50">
        <f aca="true" t="shared" si="13" ref="C33:I33">C34</f>
        <v>96900</v>
      </c>
      <c r="D33" s="45">
        <f t="shared" si="13"/>
        <v>0</v>
      </c>
      <c r="E33" s="45">
        <f t="shared" si="13"/>
        <v>96900</v>
      </c>
      <c r="F33" s="45">
        <f t="shared" si="13"/>
        <v>156.9</v>
      </c>
      <c r="G33" s="45">
        <f t="shared" si="13"/>
        <v>156.9</v>
      </c>
      <c r="H33" s="50">
        <f t="shared" si="13"/>
        <v>93200</v>
      </c>
      <c r="I33" s="50">
        <f t="shared" si="13"/>
        <v>91000</v>
      </c>
      <c r="J33" s="46"/>
      <c r="K33" s="46"/>
      <c r="L33" s="46"/>
      <c r="M33" s="46"/>
      <c r="N33" s="46"/>
    </row>
    <row r="34" spans="1:11" s="3" customFormat="1" ht="23.25" customHeight="1">
      <c r="A34" s="16" t="s">
        <v>2</v>
      </c>
      <c r="B34" s="47" t="s">
        <v>3</v>
      </c>
      <c r="C34" s="50">
        <v>96900</v>
      </c>
      <c r="D34" s="40">
        <v>0</v>
      </c>
      <c r="E34" s="24">
        <f>C34+D34</f>
        <v>96900</v>
      </c>
      <c r="F34" s="45">
        <v>156.9</v>
      </c>
      <c r="G34" s="45">
        <v>156.9</v>
      </c>
      <c r="H34" s="50">
        <v>93200</v>
      </c>
      <c r="I34" s="50">
        <v>91000</v>
      </c>
      <c r="J34" s="48"/>
      <c r="K34" s="48"/>
    </row>
    <row r="35" spans="1:13" s="3" customFormat="1" ht="23.25" customHeight="1">
      <c r="A35" s="16" t="s">
        <v>68</v>
      </c>
      <c r="B35" s="6" t="s">
        <v>69</v>
      </c>
      <c r="C35" s="50">
        <f aca="true" t="shared" si="14" ref="C35:I35">C36</f>
        <v>536400</v>
      </c>
      <c r="D35" s="45">
        <f t="shared" si="14"/>
        <v>0</v>
      </c>
      <c r="E35" s="45">
        <f t="shared" si="14"/>
        <v>536400</v>
      </c>
      <c r="F35" s="45">
        <f t="shared" si="14"/>
        <v>1279.9</v>
      </c>
      <c r="G35" s="45">
        <f t="shared" si="14"/>
        <v>1279.8</v>
      </c>
      <c r="H35" s="50">
        <f t="shared" si="14"/>
        <v>569600</v>
      </c>
      <c r="I35" s="50">
        <f t="shared" si="14"/>
        <v>605100</v>
      </c>
      <c r="J35" s="46"/>
      <c r="K35" s="46"/>
      <c r="L35" s="46"/>
      <c r="M35" s="46"/>
    </row>
    <row r="36" spans="1:11" s="3" customFormat="1" ht="27.75" customHeight="1">
      <c r="A36" s="16" t="s">
        <v>4</v>
      </c>
      <c r="B36" s="6" t="s">
        <v>5</v>
      </c>
      <c r="C36" s="50">
        <v>536400</v>
      </c>
      <c r="D36" s="40">
        <v>0</v>
      </c>
      <c r="E36" s="24">
        <f>C36+D36</f>
        <v>536400</v>
      </c>
      <c r="F36" s="45">
        <v>1279.9</v>
      </c>
      <c r="G36" s="45">
        <v>1279.8</v>
      </c>
      <c r="H36" s="50">
        <v>569600</v>
      </c>
      <c r="I36" s="50">
        <v>605100</v>
      </c>
      <c r="J36" s="48"/>
      <c r="K36" s="48"/>
    </row>
    <row r="37" spans="1:12" s="44" customFormat="1" ht="17.25" customHeight="1">
      <c r="A37" s="41" t="s">
        <v>70</v>
      </c>
      <c r="B37" s="22" t="s">
        <v>71</v>
      </c>
      <c r="C37" s="55">
        <f aca="true" t="shared" si="15" ref="C37:I37">C38+C40</f>
        <v>63999</v>
      </c>
      <c r="D37" s="42">
        <f t="shared" si="15"/>
        <v>0</v>
      </c>
      <c r="E37" s="42">
        <f t="shared" si="15"/>
        <v>63999</v>
      </c>
      <c r="F37" s="42">
        <f t="shared" si="15"/>
        <v>59.257</v>
      </c>
      <c r="G37" s="42">
        <f t="shared" si="15"/>
        <v>59.257</v>
      </c>
      <c r="H37" s="55">
        <f t="shared" si="15"/>
        <v>64678</v>
      </c>
      <c r="I37" s="55">
        <f t="shared" si="15"/>
        <v>67003</v>
      </c>
      <c r="J37" s="43"/>
      <c r="K37" s="43"/>
      <c r="L37" s="43"/>
    </row>
    <row r="38" spans="1:13" s="3" customFormat="1" ht="24.75" customHeight="1">
      <c r="A38" s="16" t="s">
        <v>72</v>
      </c>
      <c r="B38" s="6" t="s">
        <v>73</v>
      </c>
      <c r="C38" s="50">
        <f aca="true" t="shared" si="16" ref="C38:I38">C39</f>
        <v>63999</v>
      </c>
      <c r="D38" s="45">
        <f t="shared" si="16"/>
        <v>0</v>
      </c>
      <c r="E38" s="45">
        <f t="shared" si="16"/>
        <v>63999</v>
      </c>
      <c r="F38" s="45">
        <f t="shared" si="16"/>
        <v>59.257</v>
      </c>
      <c r="G38" s="45">
        <f t="shared" si="16"/>
        <v>59.257</v>
      </c>
      <c r="H38" s="50">
        <f t="shared" si="16"/>
        <v>64678</v>
      </c>
      <c r="I38" s="50">
        <f t="shared" si="16"/>
        <v>67003</v>
      </c>
      <c r="J38" s="46"/>
      <c r="K38" s="46"/>
      <c r="L38" s="46"/>
      <c r="M38" s="46"/>
    </row>
    <row r="39" spans="1:11" s="3" customFormat="1" ht="26.25" customHeight="1">
      <c r="A39" s="16" t="s">
        <v>6</v>
      </c>
      <c r="B39" s="6" t="s">
        <v>74</v>
      </c>
      <c r="C39" s="50">
        <v>63999</v>
      </c>
      <c r="D39" s="40">
        <v>0</v>
      </c>
      <c r="E39" s="26">
        <f>C39+D39</f>
        <v>63999</v>
      </c>
      <c r="F39" s="45">
        <v>59.257</v>
      </c>
      <c r="G39" s="45">
        <v>59.257</v>
      </c>
      <c r="H39" s="50">
        <v>64678</v>
      </c>
      <c r="I39" s="50">
        <v>67003</v>
      </c>
      <c r="K39" s="48"/>
    </row>
    <row r="40" spans="1:13" s="3" customFormat="1" ht="27" customHeight="1" hidden="1">
      <c r="A40" s="16" t="s">
        <v>75</v>
      </c>
      <c r="B40" s="6" t="s">
        <v>76</v>
      </c>
      <c r="C40" s="50">
        <f aca="true" t="shared" si="17" ref="C40:I41">C41</f>
        <v>0</v>
      </c>
      <c r="D40" s="45">
        <f t="shared" si="17"/>
        <v>0</v>
      </c>
      <c r="E40" s="45">
        <f t="shared" si="17"/>
        <v>0</v>
      </c>
      <c r="F40" s="45">
        <f t="shared" si="17"/>
        <v>0</v>
      </c>
      <c r="G40" s="45">
        <f t="shared" si="17"/>
        <v>0</v>
      </c>
      <c r="H40" s="50">
        <f t="shared" si="17"/>
        <v>0</v>
      </c>
      <c r="I40" s="50">
        <f t="shared" si="17"/>
        <v>0</v>
      </c>
      <c r="J40" s="46"/>
      <c r="K40" s="46"/>
      <c r="L40" s="46"/>
      <c r="M40" s="46"/>
    </row>
    <row r="41" spans="1:13" s="3" customFormat="1" ht="26.25" customHeight="1" hidden="1">
      <c r="A41" s="16" t="s">
        <v>7</v>
      </c>
      <c r="B41" s="6" t="s">
        <v>77</v>
      </c>
      <c r="C41" s="50">
        <f t="shared" si="17"/>
        <v>0</v>
      </c>
      <c r="D41" s="45">
        <f t="shared" si="17"/>
        <v>0</v>
      </c>
      <c r="E41" s="45">
        <f t="shared" si="17"/>
        <v>0</v>
      </c>
      <c r="F41" s="45">
        <f t="shared" si="17"/>
        <v>0</v>
      </c>
      <c r="G41" s="45">
        <f t="shared" si="17"/>
        <v>0</v>
      </c>
      <c r="H41" s="50">
        <f t="shared" si="17"/>
        <v>0</v>
      </c>
      <c r="I41" s="50">
        <f t="shared" si="17"/>
        <v>0</v>
      </c>
      <c r="J41" s="46"/>
      <c r="K41" s="46"/>
      <c r="L41" s="46"/>
      <c r="M41" s="46"/>
    </row>
    <row r="42" spans="1:11" s="3" customFormat="1" ht="39" customHeight="1" hidden="1">
      <c r="A42" s="16"/>
      <c r="B42" s="6" t="s">
        <v>78</v>
      </c>
      <c r="C42" s="50"/>
      <c r="D42" s="49"/>
      <c r="E42" s="34"/>
      <c r="F42" s="45"/>
      <c r="G42" s="45"/>
      <c r="H42" s="50"/>
      <c r="I42" s="50"/>
      <c r="K42" s="48"/>
    </row>
    <row r="43" spans="1:12" s="44" customFormat="1" ht="16.5" customHeight="1">
      <c r="A43" s="41" t="s">
        <v>79</v>
      </c>
      <c r="B43" s="22" t="s">
        <v>80</v>
      </c>
      <c r="C43" s="55">
        <f aca="true" t="shared" si="18" ref="C43:I44">C44</f>
        <v>935658.1</v>
      </c>
      <c r="D43" s="42">
        <f t="shared" si="18"/>
        <v>719.5976</v>
      </c>
      <c r="E43" s="42">
        <f t="shared" si="18"/>
        <v>936377.6976</v>
      </c>
      <c r="F43" s="42">
        <f t="shared" si="18"/>
        <v>1938.901</v>
      </c>
      <c r="G43" s="42">
        <f t="shared" si="18"/>
        <v>2005.435</v>
      </c>
      <c r="H43" s="55">
        <f t="shared" si="18"/>
        <v>987297.42</v>
      </c>
      <c r="I43" s="55">
        <f t="shared" si="18"/>
        <v>1039570.92</v>
      </c>
      <c r="J43" s="43"/>
      <c r="K43" s="43"/>
      <c r="L43" s="43"/>
    </row>
    <row r="44" spans="1:12" s="44" customFormat="1" ht="40.5" customHeight="1">
      <c r="A44" s="16" t="s">
        <v>81</v>
      </c>
      <c r="B44" s="6" t="s">
        <v>82</v>
      </c>
      <c r="C44" s="50">
        <f t="shared" si="18"/>
        <v>935658.1</v>
      </c>
      <c r="D44" s="45">
        <f t="shared" si="18"/>
        <v>719.5976</v>
      </c>
      <c r="E44" s="45">
        <f t="shared" si="18"/>
        <v>936377.6976</v>
      </c>
      <c r="F44" s="45">
        <f t="shared" si="18"/>
        <v>1938.901</v>
      </c>
      <c r="G44" s="45">
        <f t="shared" si="18"/>
        <v>2005.435</v>
      </c>
      <c r="H44" s="50">
        <v>987297.42</v>
      </c>
      <c r="I44" s="50">
        <v>1039570.92</v>
      </c>
      <c r="J44" s="43"/>
      <c r="K44" s="43"/>
      <c r="L44" s="43"/>
    </row>
    <row r="45" spans="1:11" s="3" customFormat="1" ht="38.25" customHeight="1">
      <c r="A45" s="16" t="s">
        <v>8</v>
      </c>
      <c r="B45" s="6" t="s">
        <v>9</v>
      </c>
      <c r="C45" s="50">
        <v>935658.1</v>
      </c>
      <c r="D45" s="49">
        <f>62.9076+656.69</f>
        <v>719.5976</v>
      </c>
      <c r="E45" s="34">
        <f>C45+D45</f>
        <v>936377.6976</v>
      </c>
      <c r="F45" s="45">
        <f>1821.987+116.914</f>
        <v>1938.901</v>
      </c>
      <c r="G45" s="45">
        <f>1888.521+116.914</f>
        <v>2005.435</v>
      </c>
      <c r="H45" s="50">
        <v>987297.42</v>
      </c>
      <c r="I45" s="50">
        <v>1039570.92</v>
      </c>
      <c r="K45" s="48"/>
    </row>
    <row r="46" spans="1:12" s="44" customFormat="1" ht="17.25" customHeight="1">
      <c r="A46" s="41"/>
      <c r="B46" s="22" t="s">
        <v>83</v>
      </c>
      <c r="C46" s="55">
        <f aca="true" t="shared" si="19" ref="C46:I46">C10+C30</f>
        <v>2290257.1</v>
      </c>
      <c r="D46" s="42">
        <f t="shared" si="19"/>
        <v>737.5976</v>
      </c>
      <c r="E46" s="42">
        <f t="shared" si="19"/>
        <v>2290994.6976</v>
      </c>
      <c r="F46" s="42">
        <f t="shared" si="19"/>
        <v>3760.4580000000005</v>
      </c>
      <c r="G46" s="42">
        <f t="shared" si="19"/>
        <v>3826.9919999999997</v>
      </c>
      <c r="H46" s="55">
        <f t="shared" si="19"/>
        <v>2410175.42</v>
      </c>
      <c r="I46" s="55">
        <f t="shared" si="19"/>
        <v>2523873.92</v>
      </c>
      <c r="J46" s="43"/>
      <c r="K46" s="43"/>
      <c r="L46" s="43"/>
    </row>
    <row r="49" spans="2:5" ht="13.5" customHeight="1">
      <c r="B49" s="263"/>
      <c r="C49" s="263"/>
      <c r="D49" s="263"/>
      <c r="E49" s="263"/>
    </row>
  </sheetData>
  <sheetProtection/>
  <mergeCells count="4">
    <mergeCell ref="B2:E2"/>
    <mergeCell ref="B4:E4"/>
    <mergeCell ref="A5:E5"/>
    <mergeCell ref="B49:E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2019-03-26T12:06:36Z</dcterms:modified>
  <cp:category/>
  <cp:version/>
  <cp:contentType/>
  <cp:contentStatus/>
</cp:coreProperties>
</file>