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930" activeTab="0"/>
  </bookViews>
  <sheets>
    <sheet name="1. Дох.2019-2021" sheetId="1" r:id="rId1"/>
    <sheet name="2. Норм." sheetId="2" r:id="rId2"/>
    <sheet name="3.Адм.дох." sheetId="3" r:id="rId3"/>
    <sheet name="4.Адм ОГВ" sheetId="4" r:id="rId4"/>
    <sheet name="5. Адм.ист." sheetId="5" r:id="rId5"/>
    <sheet name="6.Вед.20-22 " sheetId="6" r:id="rId6"/>
    <sheet name="7.Функ.20-22" sheetId="7" r:id="rId7"/>
    <sheet name="8.МП 20-22" sheetId="8" r:id="rId8"/>
    <sheet name="9.1 Вн.контр." sheetId="9" r:id="rId9"/>
    <sheet name="9.2.Архив " sheetId="10" r:id="rId10"/>
    <sheet name="9.3.Спорт " sheetId="11" r:id="rId11"/>
    <sheet name="9.4.Внутр.конт." sheetId="12" r:id="rId12"/>
    <sheet name="10.Ист.19-21" sheetId="13" r:id="rId13"/>
  </sheets>
  <externalReferences>
    <externalReference r:id="rId16"/>
  </externalReferences>
  <definedNames>
    <definedName name="_xlnm.Print_Titles" localSheetId="0">'1. Дох.2019-2021'!$8:$9</definedName>
    <definedName name="_xlnm.Print_Titles" localSheetId="5">'6.Вед.20-22 '!$8:$8</definedName>
    <definedName name="_xlnm.Print_Titles" localSheetId="6">'7.Функ.20-22'!$8:$8</definedName>
  </definedNames>
  <calcPr fullCalcOnLoad="1"/>
</workbook>
</file>

<file path=xl/sharedStrings.xml><?xml version="1.0" encoding="utf-8"?>
<sst xmlns="http://schemas.openxmlformats.org/spreadsheetml/2006/main" count="1591" uniqueCount="416">
  <si>
    <t>1 01 02010 01 0000 110</t>
  </si>
  <si>
    <t>НАЛОГОВЫЕ И НЕНАЛОГОВЫЕ ДОХОДЫ</t>
  </si>
  <si>
    <t>1 05 00000 00 0000 000</t>
  </si>
  <si>
    <t>1 05 03000 01 0000 110</t>
  </si>
  <si>
    <t>1 05 03010 01 0000 110</t>
  </si>
  <si>
    <t>1 06 00000 00 0000 000</t>
  </si>
  <si>
    <t>НАЛОГИ НА ИМУЩЕСТВО</t>
  </si>
  <si>
    <t>1 06 01000 00 0000 110</t>
  </si>
  <si>
    <t>Налог на имущество физических лиц</t>
  </si>
  <si>
    <t>1 06 01030 10 0000 110</t>
  </si>
  <si>
    <t>1 06 06000 00 0000 110</t>
  </si>
  <si>
    <t>Земельный налог</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</si>
  <si>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</si>
  <si>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1 11 05035 10 0000 120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</si>
  <si>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</si>
  <si>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</si>
  <si>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</si>
  <si>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</si>
  <si>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</si>
  <si>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</si>
  <si>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Субвенции бюджетам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</si>
  <si>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</si>
  <si>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(тыс.руб.)</t>
  </si>
  <si>
    <t>100</t>
  </si>
  <si>
    <t>120</t>
  </si>
  <si>
    <t>200</t>
  </si>
  <si>
    <t>240</t>
  </si>
  <si>
    <t>Иные бюджетные ассигнования</t>
  </si>
  <si>
    <t>800</t>
  </si>
  <si>
    <t>06</t>
  </si>
  <si>
    <t>Резервные средства</t>
  </si>
  <si>
    <t>870</t>
  </si>
  <si>
    <t>540</t>
  </si>
  <si>
    <t>ВСЕГО РАСХОДОВ</t>
  </si>
  <si>
    <t>Условно утвержденные расходы</t>
  </si>
  <si>
    <t xml:space="preserve"> - субвенция на предоставление мер социальной поддержки по оплате жилья и коммунальных услуг отдельным категориям граждан, работающим и проживающим в сельской местности и поселках городского типа на территории Брянской области</t>
  </si>
  <si>
    <t>Всего доходов</t>
  </si>
  <si>
    <t>Наименование</t>
  </si>
  <si>
    <t>Рз</t>
  </si>
  <si>
    <t>Пр</t>
  </si>
  <si>
    <t>ЦСР</t>
  </si>
  <si>
    <t>ВР</t>
  </si>
  <si>
    <t>Общегосударственные вопросы</t>
  </si>
  <si>
    <t>01</t>
  </si>
  <si>
    <t>02</t>
  </si>
  <si>
    <t>500</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</si>
  <si>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</si>
  <si>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</si>
  <si>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</si>
  <si>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</si>
  <si>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Резервные фонды</t>
  </si>
  <si>
    <t>Другие общегосударственные вопросы</t>
  </si>
  <si>
    <t>Национальная безопасность и правоохранительная деятельность</t>
  </si>
  <si>
    <t>Жилищно-коммунальное хозяйство</t>
  </si>
  <si>
    <t>НАЛОГИ НА ПРИБЫЛЬ, ДОХОДЫ</t>
  </si>
  <si>
    <t>ДОХОДЫ ОТ ИСПОЛЬЗОВАНИЯ  ИМУЩЕСТВА,  НАХОДЯЩЕГОСЯ В ГОСУДАРСТВЕННОЙ И  МУНИЦИПАЛЬНОЙ СОБСТВЕННОСТИ</t>
  </si>
  <si>
    <t>Физическая культура и спорт</t>
  </si>
  <si>
    <t>10</t>
  </si>
  <si>
    <t>Межбюджетные трансферты</t>
  </si>
  <si>
    <t>11</t>
  </si>
  <si>
    <t>13</t>
  </si>
  <si>
    <t>Национальная оборона</t>
  </si>
  <si>
    <t>Мобилизационная и вневойсковая подготовка</t>
  </si>
  <si>
    <t>Функционирование высшего должностного лица субъекта Российской Федерации и муниципального образования</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</si>
  <si>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</si>
  <si>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Обеспечение пожарной безопасности</t>
  </si>
  <si>
    <t>Жилищное хозяйство</t>
  </si>
  <si>
    <t>Благоустройство</t>
  </si>
  <si>
    <t>Иные межбюджетные трансферты</t>
  </si>
  <si>
    <t>Резервный фонд местных администраций</t>
  </si>
  <si>
    <t xml:space="preserve"> </t>
  </si>
  <si>
    <t xml:space="preserve">КБК </t>
  </si>
  <si>
    <t>1 00 00000 00 0000 000</t>
  </si>
  <si>
    <t xml:space="preserve"> 1 01 00000 00 0000 000</t>
  </si>
  <si>
    <t>1 01 02000 01 0000 110</t>
  </si>
  <si>
    <t>Налог на доходы физических лиц</t>
  </si>
  <si>
    <t>НАЛОГИ НА СОВОКУПНЫЙ ДОХОД</t>
  </si>
  <si>
    <t>Единый сельскохозяйственный налог</t>
  </si>
  <si>
    <t xml:space="preserve"> 1 11 00000 00 0000 000</t>
  </si>
  <si>
    <t>1 11 05000 00 0000 120</t>
  </si>
  <si>
    <t>1 11 05030 00 0000 120</t>
  </si>
  <si>
    <t xml:space="preserve"> Приложение 1</t>
  </si>
  <si>
    <t xml:space="preserve"> Приложение 2</t>
  </si>
  <si>
    <t>ГП</t>
  </si>
  <si>
    <t>ППГП</t>
  </si>
  <si>
    <t>Гл</t>
  </si>
  <si>
    <t xml:space="preserve">НР </t>
  </si>
  <si>
    <t xml:space="preserve">Реализация полномочий муниципального образования «Лутенское сельское поселение»  на 2014-2016 годы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</si>
  <si>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</si>
  <si>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деятельности главы исполнительно-распорядительного органа муниципального образования </t>
  </si>
  <si>
    <t/>
  </si>
  <si>
    <t xml:space="preserve">Расходы на выплаты персоналу государственных (муниципальных) органов </t>
  </si>
  <si>
    <t>Руководство и управление в сфере установленных функций органов местного самоуправления</t>
  </si>
  <si>
    <t>Иные закупки товаров, работ и услуг для обеспечения государственных (муниципальных) нужд</t>
  </si>
  <si>
    <t>Обеспечение деятельности финансовых, налоговых и таможенных органов и органов финансового (финансово - бюджетного надзора)</t>
  </si>
  <si>
    <t>Осуществление части полномочий по решешению вопросов местного значения поселений в соответствии с заключенными соглашениями</t>
  </si>
  <si>
    <t>Осуществление первичного воинского учета на территориях, где отсутствуют военные комиссариаты в рамках непрограммных расходов федеральных органов исполнительной власти</t>
  </si>
  <si>
    <t>Мероприятия в сфере пожарной безопасности</t>
  </si>
  <si>
    <t>7003</t>
  </si>
  <si>
    <t>Организация и содержание мест захоронения (кладбищ)</t>
  </si>
  <si>
    <t>1014</t>
  </si>
  <si>
    <t>110</t>
  </si>
  <si>
    <t>Расходы на выплаты персоналу казенных учреждений</t>
  </si>
  <si>
    <t>Приложение 4</t>
  </si>
  <si>
    <t>Код бюджетной классификации Российской Федерации</t>
  </si>
  <si>
    <t xml:space="preserve">Наименование  </t>
  </si>
  <si>
    <t>администратора доходов</t>
  </si>
  <si>
    <t>доходов бюджета сельского поселения</t>
  </si>
  <si>
    <t>1 08 07175 01 1000 110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</si>
  <si>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</si>
  <si>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1 08 07175 01 4000 110</t>
  </si>
  <si>
    <t>Государственная пошлина за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</si>
  <si>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1 11 05025 10 0000 120</t>
  </si>
  <si>
    <t>1 11 07015 10 0000 120</t>
  </si>
  <si>
    <t>1 11 09045 10 0000 120</t>
  </si>
  <si>
    <t>1 13 01995 10 0000 130</t>
  </si>
  <si>
    <t>1 13 02995 10 0000 130</t>
  </si>
  <si>
    <t>1 14 02052 10 0000 410</t>
  </si>
  <si>
    <t>1 14 02053 10 0000 410</t>
  </si>
  <si>
    <t>1 14 02052 10 0000 440</t>
  </si>
  <si>
    <t>1 14 02053 10 0000 440</t>
  </si>
  <si>
    <t>1 15 02050 10 0000 140</t>
  </si>
  <si>
    <t>1 17 01050 10 0000 180</t>
  </si>
  <si>
    <t>1 17 05050 10 0000 180</t>
  </si>
  <si>
    <t>Массовый спорт</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</si>
  <si>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</si>
  <si>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</si>
  <si>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</si>
  <si>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</si>
  <si>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 xml:space="preserve">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</si>
  <si>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</si>
  <si>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</si>
  <si>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автономных учреждений) </t>
  </si>
  <si>
    <t>к Решению Лутенского сельского Совета народных депутатов № 4-5 от 19.03.2015г. "О внесению изменений в решение Лутенского сельского Совета народных депутатов "О бюджете Лутенского сельского поселения Клетнянского района Брянской области на 2015 год и на плановый период 2016 и 2017 годов"</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</si>
  <si>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</si>
  <si>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1 06 06033 10 0000 110</t>
  </si>
  <si>
    <t>1 06 06043 10 0000 110</t>
  </si>
  <si>
    <t>1 06 06030 03 0000 110</t>
  </si>
  <si>
    <t>Земельный налог с организаций</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</si>
  <si>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</si>
  <si>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</si>
  <si>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</si>
  <si>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</si>
  <si>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Дотации бюджетам сельских поселений на поддержку мер по обеспечению сбалансированности бюджетов</t>
  </si>
  <si>
    <t>Субвенции бюджетам сельских поселений на выполнение передаваемых полномочий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</si>
  <si>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</si>
  <si>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244</t>
  </si>
  <si>
    <t xml:space="preserve">Прочая закупка товаров, работ и услуг для обеспечения государственных (муниципальных) нужд
</t>
  </si>
  <si>
    <t xml:space="preserve"> Приложение 3</t>
  </si>
  <si>
    <t>Невыясненные поступления, зачисляемые в бюджеты сельских поселений</t>
  </si>
  <si>
    <t>Прочие неналоговые доходы бюджетов сельских поселений</t>
  </si>
  <si>
    <t>Прочие дотации бюджетам сельских поселений</t>
  </si>
  <si>
    <t>Прочие субсидии бюджетам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</si>
  <si>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</si>
  <si>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</si>
  <si>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</si>
  <si>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Приложение 1</t>
  </si>
  <si>
    <t>1 08 04020 01 1000 110</t>
  </si>
  <si>
    <t>1 08 04020 01 4000 110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</si>
  <si>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</si>
  <si>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</si>
  <si>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</si>
  <si>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Платежи, взимаемые  органами местного самоуправления  (организациями) сельских поселений  за выполнение определенных функций</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</si>
  <si>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</si>
  <si>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</si>
  <si>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Национальная экономика</t>
  </si>
  <si>
    <t>Дорожное хозяйство (дорожные фонды)</t>
  </si>
  <si>
    <t>09</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</si>
  <si>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</si>
  <si>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</si>
  <si>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к Решению Лутенского сельского Совета народных депутатов № 6-4 от 30.10.2015г. "О внесению изменений в решение Лутенского сельского Совета народных депутатов "О бюджете Лутенского сельского поселения Клетнянского района Брянской области на 2015 год и на плановый период 2016 и 2017 годов"</t>
  </si>
  <si>
    <t>63 0 15 70030</t>
  </si>
  <si>
    <t>Приложение 6</t>
  </si>
  <si>
    <t>Приложение 7</t>
  </si>
  <si>
    <t>Утверждено на 2018 год</t>
  </si>
  <si>
    <t>Утверждено на 2019 год</t>
  </si>
  <si>
    <t>2 02 10000 00 0000 151</t>
  </si>
  <si>
    <t>2 02 15002 00 0000 151</t>
  </si>
  <si>
    <t>2 02 15002 10 0000 151</t>
  </si>
  <si>
    <t>Дотации бюджетам бюджетной системы Российской Федерации</t>
  </si>
  <si>
    <t xml:space="preserve">Субвенции бюджетам бюджетной системы Российской Федерации </t>
  </si>
  <si>
    <t>Субвенции бюджетам  сельских поселений на осуществление  первичного воинского учета на  территориях, где отсутствуют военные комиссариаты</t>
  </si>
  <si>
    <t>2 02 30024 00 0000 151</t>
  </si>
  <si>
    <t>2 02 30024 10 0000 151</t>
  </si>
  <si>
    <t>Уплата налогов, сборов и иных платежей</t>
  </si>
  <si>
    <t>850</t>
  </si>
  <si>
    <t>Закупка товаров, работ и услуг для обеспечения государственных (муниципальных) нужд</t>
  </si>
  <si>
    <t>Администрация  Акуличского сельского поселения</t>
  </si>
  <si>
    <t>Акуличская сельская администрация</t>
  </si>
  <si>
    <t>1 14 06025 10 0000 430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</si>
  <si>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</si>
  <si>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МП</t>
  </si>
  <si>
    <t>ППМП</t>
  </si>
  <si>
    <t>Утверждено на 2020 год</t>
  </si>
  <si>
    <t>62 0 11 80010</t>
  </si>
  <si>
    <t>Обеспечение деятельности главы муниципального образования</t>
  </si>
  <si>
    <t>62 0 11 80040</t>
  </si>
  <si>
    <t>62 0 11 84200</t>
  </si>
  <si>
    <t>62 0 11 84220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</si>
  <si>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</si>
  <si>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</si>
  <si>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62 0 12 51180</t>
  </si>
  <si>
    <t>62 0 14 83740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</si>
  <si>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</si>
  <si>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62 0 15 83760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</si>
  <si>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</si>
  <si>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62 0 15 81690</t>
  </si>
  <si>
    <t>Организация и обеспечение освещения улиц</t>
  </si>
  <si>
    <t>62 0 18 84290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</si>
  <si>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</si>
  <si>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ОМ</t>
  </si>
  <si>
    <t>80010</t>
  </si>
  <si>
    <t>80040</t>
  </si>
  <si>
    <t>84200</t>
  </si>
  <si>
    <t>84220</t>
  </si>
  <si>
    <t>51180</t>
  </si>
  <si>
    <t>83740</t>
  </si>
  <si>
    <t>83760</t>
  </si>
  <si>
    <t>81690</t>
  </si>
  <si>
    <t>84290</t>
  </si>
  <si>
    <t>Сумма на 2020 год</t>
  </si>
  <si>
    <t>Приложение 3</t>
  </si>
  <si>
    <t>Наименование  доходов</t>
  </si>
  <si>
    <t>Бюджет сельского поселения</t>
  </si>
  <si>
    <t>В части прочих неналоговых доходов</t>
  </si>
  <si>
    <t>Невыясненные поступления, зачисляемые в бюджет поселений</t>
  </si>
  <si>
    <t>Прочие неналоговые доходы бюджетов поселений</t>
  </si>
  <si>
    <t>В части доходов от оказания платных услуг (работ) и компенсации затрат государства</t>
  </si>
  <si>
    <t>Прочие доходы отоказания платных услуг (работ) получателями средств бюджетов поселений и компенсации затрат бюджетов поселений</t>
  </si>
  <si>
    <t>Приложение 2</t>
  </si>
  <si>
    <t>Приложение 5</t>
  </si>
  <si>
    <t>Перечень главных администраторов доходов местного бюджета - органов государственной власти Российской Федерации, органов государственной власти Брянской области</t>
  </si>
  <si>
    <t xml:space="preserve">Наименование главного администратора доходов местного  бюджета </t>
  </si>
  <si>
    <t>доходов местного бюджета</t>
  </si>
  <si>
    <t>Федеральная налоговая служба</t>
  </si>
  <si>
    <t>Налог на доходы физических лиц &lt;1&gt;</t>
  </si>
  <si>
    <t>Единый сельскохозяйственный налог&lt;1&gt;</t>
  </si>
  <si>
    <t>Налог на имущество физических лиц&lt;1&gt;</t>
  </si>
  <si>
    <t>Земельный налог&lt;1&gt;</t>
  </si>
  <si>
    <t>&lt;1&gt;  Администрирование поступлений по всем программам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</si>
  <si>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&lt;2&gt;  Администрирование данных поступлений осуществляется как органами государственной власти Российской Федерации (органами управления государственными внебюджетными фондами Российской Федерации, Центральным банком Российской Федерации), так и органами государственной власти субъектов Российской Федерации</t>
  </si>
  <si>
    <t>Код бюджетной классификации Российской Федерации администратора</t>
  </si>
  <si>
    <t>Код бюджетной классификации Российской  Федерации источников внутреннего финансирования дефицита</t>
  </si>
  <si>
    <t>Наименование администраторов источников финансирования дефицита бюджета сельского поселения</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</si>
  <si>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</si>
  <si>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</si>
  <si>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</si>
  <si>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</si>
  <si>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Таблица 1</t>
  </si>
  <si>
    <t>№ п/п</t>
  </si>
  <si>
    <t>Наименование муниципального образования</t>
  </si>
  <si>
    <t>Клетнянский муниципальный район</t>
  </si>
  <si>
    <t>ИТОГО</t>
  </si>
  <si>
    <t>Таблица 2</t>
  </si>
  <si>
    <t>Таблица 3</t>
  </si>
  <si>
    <t>2020 год</t>
  </si>
  <si>
    <t>Приложение 8</t>
  </si>
  <si>
    <t xml:space="preserve"> Приложение 8</t>
  </si>
  <si>
    <t>КБК</t>
  </si>
  <si>
    <t>НАИМЕНОВАНИЕ</t>
  </si>
  <si>
    <t>Изменения 2015 год</t>
  </si>
  <si>
    <t xml:space="preserve">Уточненный план </t>
  </si>
  <si>
    <t>862 01 05 00 00 00 0000 000</t>
  </si>
  <si>
    <t>Изменение остатков средств на счетах по учету средств бюджета</t>
  </si>
  <si>
    <t>862 01 05 00 00 00 0000 500</t>
  </si>
  <si>
    <t>Увеличение остатков средств бюджетов</t>
  </si>
  <si>
    <t>862 01 05 02 00 00 0000 500</t>
  </si>
  <si>
    <t>Увеличение прочих остатков средств бюджетов</t>
  </si>
  <si>
    <t>862 01 05 02 01 00 0000 510</t>
  </si>
  <si>
    <t xml:space="preserve">Увеличение прочих остатков денежных средств бюджетов </t>
  </si>
  <si>
    <t>862 01 05 02 10 10 0000 510</t>
  </si>
  <si>
    <t>862 01 05 00 00 00 0000 600</t>
  </si>
  <si>
    <t>Уменьшение остатков средств бюджетов</t>
  </si>
  <si>
    <t>862 01 05 02 00 00 0000 600</t>
  </si>
  <si>
    <t>Уменьшение прочих остатков средств бюджетов</t>
  </si>
  <si>
    <t>862 01 05 02 01 00 0000 610</t>
  </si>
  <si>
    <t>Уменьшение прочих остатков денежных средств бюджетов</t>
  </si>
  <si>
    <t>862 01 05 02 01 10 0000 610</t>
  </si>
  <si>
    <t>Итого источников внутреннего финансирования дефицита</t>
  </si>
  <si>
    <t>Приложение 9</t>
  </si>
  <si>
    <t xml:space="preserve">Создание условий для эффективной деятельности главы и аппарата исполнительно-распорядительного органа муниципального образования </t>
  </si>
  <si>
    <t>(рублей)</t>
  </si>
  <si>
    <t>63 0 11 80020</t>
  </si>
  <si>
    <t>63 0 11 80040</t>
  </si>
  <si>
    <t>Членские взносы некоммерческим организациям</t>
  </si>
  <si>
    <t>81410</t>
  </si>
  <si>
    <t>63 0 11 81410</t>
  </si>
  <si>
    <t>63 0 11 84200</t>
  </si>
  <si>
    <t>63 0 11 84220</t>
  </si>
  <si>
    <t>Обеспечение первичного воинского учета на территориях, где отсутствуют военные комиссариаты</t>
  </si>
  <si>
    <t>63 0 12 51180</t>
  </si>
  <si>
    <t xml:space="preserve">Повышение защиты населения и территории поселения от чрезвычайных ситуаций природного и техногенного характера </t>
  </si>
  <si>
    <t>81140</t>
  </si>
  <si>
    <t>63 0 13 81140</t>
  </si>
  <si>
    <t>Развитие и модернизация сети автомобильных дорог общего пользования местного значения</t>
  </si>
  <si>
    <t>63 0 14 83740</t>
  </si>
  <si>
    <t>Содействие реформированию жилищно-коммунального хозяйства; создание благоприятных условий проживания граждан</t>
  </si>
  <si>
    <t>63 0 15 81690</t>
  </si>
  <si>
    <t>81710</t>
  </si>
  <si>
    <t>63 0 15 81710</t>
  </si>
  <si>
    <t>63 0 15 83760</t>
  </si>
  <si>
    <t>Развитие физической культуры и спорта</t>
  </si>
  <si>
    <t>63 0 18 84290</t>
  </si>
  <si>
    <t xml:space="preserve">Непрограммная деятельность </t>
  </si>
  <si>
    <t>00</t>
  </si>
  <si>
    <t>83030</t>
  </si>
  <si>
    <t>70 0 00 83030</t>
  </si>
  <si>
    <t>70 0 1014</t>
  </si>
  <si>
    <t>НР</t>
  </si>
  <si>
    <t>80020</t>
  </si>
  <si>
    <t>62 0 11 81410</t>
  </si>
  <si>
    <t>62 0 13 81140</t>
  </si>
  <si>
    <t>62 0 15 81710</t>
  </si>
  <si>
    <t xml:space="preserve">Осуществление первичного воинского учета на территориях, где отсутствуют военные комиссариаты </t>
  </si>
  <si>
    <t>2021 год</t>
  </si>
  <si>
    <t>Продолжение приложение 9</t>
  </si>
  <si>
    <t>Таблица 4</t>
  </si>
  <si>
    <t>Приложение 10</t>
  </si>
  <si>
    <t>Утверждено на 2021 год</t>
  </si>
  <si>
    <t>Сумма на 2021 год</t>
  </si>
  <si>
    <t>Информационное обеспечение деятельности органов местного самоуправления</t>
  </si>
  <si>
    <t>62 0 11 80070</t>
  </si>
  <si>
    <t>62 0 11 84400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</si>
  <si>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</si>
  <si>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Обеспечение проведения выборов и референдумов</t>
  </si>
  <si>
    <t>07</t>
  </si>
  <si>
    <t>Организация и проведение выборов и референдумов</t>
  </si>
  <si>
    <t>Специальные расходы</t>
  </si>
  <si>
    <t>70 0 00 80060</t>
  </si>
  <si>
    <t>880</t>
  </si>
  <si>
    <t>62 0 15 81700</t>
  </si>
  <si>
    <t>Озеленение территории</t>
  </si>
  <si>
    <t>Коммунальное хозяйство</t>
  </si>
  <si>
    <t>1369000</t>
  </si>
  <si>
    <t>нормат.</t>
  </si>
  <si>
    <t>откл.</t>
  </si>
  <si>
    <t>80070</t>
  </si>
  <si>
    <t>84400</t>
  </si>
  <si>
    <t>81700</t>
  </si>
  <si>
    <t>80060</t>
  </si>
  <si>
    <t>70 0 00 80080</t>
  </si>
  <si>
    <t>80080</t>
  </si>
  <si>
    <t>2 02 30000 00 0000 150</t>
  </si>
  <si>
    <t>2 02 35118 00 0000 150</t>
  </si>
  <si>
    <t>2 02 35118 10 0000 150</t>
  </si>
  <si>
    <t>2 02 40000 00 0000 150</t>
  </si>
  <si>
    <t>2 02 40014 00 0000 150</t>
  </si>
  <si>
    <t>2 02 40014 10 0000 150</t>
  </si>
  <si>
    <t>2 02 30024 10 0000 150</t>
  </si>
  <si>
    <t>2 02 29999 10 0000 150</t>
  </si>
  <si>
    <t>2 02 19999 10 0000 150</t>
  </si>
  <si>
    <t>2 02 15002 10 0000 150</t>
  </si>
  <si>
    <t>2 02 15001 10 0000 150</t>
  </si>
  <si>
    <t>ОМС</t>
  </si>
  <si>
    <t>МБТ</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</si>
  <si>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</si>
  <si>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83710</t>
  </si>
  <si>
    <t>62 0 15 83710</t>
  </si>
  <si>
    <t>225=</t>
  </si>
  <si>
    <t>226=</t>
  </si>
  <si>
    <t>340=</t>
  </si>
  <si>
    <t>221=</t>
  </si>
  <si>
    <t>223=</t>
  </si>
  <si>
    <t>Итого 244 =</t>
  </si>
  <si>
    <t>321</t>
  </si>
  <si>
    <t>630</t>
  </si>
  <si>
    <t>810</t>
  </si>
  <si>
    <t>999</t>
  </si>
  <si>
    <t>ГРБС</t>
  </si>
  <si>
    <t xml:space="preserve">Обеспечение реализации полномочий муниципального образования «Акуличское сельское поселение»  </t>
  </si>
  <si>
    <t>2 08 05000 10 0000 150</t>
  </si>
  <si>
    <t>Сумма на 2022 год</t>
  </si>
  <si>
    <t>62 0 11 80020</t>
  </si>
  <si>
    <t>64 0 11 80020</t>
  </si>
  <si>
    <t>Обеспечение деятельности главы местной администрации (исполнительно-распорядительного органа муниципального образования)</t>
  </si>
  <si>
    <t xml:space="preserve">Социальная политика </t>
  </si>
  <si>
    <t>Пенсионное обеспечение</t>
  </si>
  <si>
    <t>65 0 17 82450</t>
  </si>
  <si>
    <t>Выплата муниципальных пенсий (доплат к государственным пенсиям)</t>
  </si>
  <si>
    <t>62 0 17 82450</t>
  </si>
  <si>
    <t xml:space="preserve">Социальное обеспечение и иные выплаты населению </t>
  </si>
  <si>
    <t>300</t>
  </si>
  <si>
    <t>Социальные выплаты гражданам, кроме публичных нормативных социальных выплат</t>
  </si>
  <si>
    <t>320</t>
  </si>
  <si>
    <t>82450</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</si>
  <si>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на 2020 год и на плановый период 2021 и 2022 годов</t>
  </si>
  <si>
    <t>2022 год</t>
  </si>
  <si>
    <t>Распределение иных межбюджетных трансфертов, предоставляемых другим бюджетам бюджетной системы Клетнянского района на переданные полномочия  муниципального образования «Акуличское сельское поселение»  на обеспечение условий для развития на территории поселения физической культуры и массового спорта, организацию проведения официальных физкультурно-оздоровительных мероприятий поселения на 2020 год и на плановый период 2021 и 2022 годов</t>
  </si>
  <si>
    <t>2022год</t>
  </si>
  <si>
    <t>Утверждено на 2022 год</t>
  </si>
  <si>
    <t>к проекту Решения  Акуличского сельского Совета народных депутатов  "О бюджете Акуличского сельского поселения Клетнянского муниципального района Брянской области на 2020 год и на плановый период 2021 и 2022 годов"</t>
  </si>
  <si>
    <t>Прогнозируемые доходы бюджета Акуличского сельского поселения Клетнянского муниципального района Брянской области на 2020 год и на плановый период 2021 и 2022 годов</t>
  </si>
  <si>
    <t>Перечень главных администраторов доходов бюджета Акуличского сельского поселения Клетнянского муниципального района Брянской области</t>
  </si>
  <si>
    <t>Перечень главных администраторов источников финансирования дефицита бюджета Акуличского сельского поселения Клетнянского муниципального района Брянской области</t>
  </si>
  <si>
    <t>Ведомственная структура расходов бюджета Акуличского сельского поселения Клетнянского муниципального района Брянской области на 2020 год и на плановый период 2021 и 2022 годов</t>
  </si>
  <si>
    <t>Распределение расходов бюджета Акуличского сельского поселения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2020 год и на плановый период 2021 и 2022 годов</t>
  </si>
  <si>
    <t>к проекту Решения  Акуличского сельского Совета народных депутатов  "О бюджете Акуличского сельского поселения Клетнянского муниципального района Брянской области" на 2020 год и на плановый период 2021 и 2022 годов"</t>
  </si>
  <si>
    <t>Распределение иных межбюджетных трансфертов, предоставляемых другим бюджетам бюджетной системы Клетнянского муниципального района на переданные полномочия  муниципального образования «Акуличское сельское поселение»  по осуществлению внешнего муниципального финансового контроля на 2020 год и на плановый период 2021 и 2022 годов</t>
  </si>
  <si>
    <t>к проекту Решения  Акуличского сельского Совета народных депутатов  "О бюджете Акуличского сельского поселения Клетнянского муниципального района Брянской областина 2020 год и на плановый период 2021 и 2022 годов"</t>
  </si>
  <si>
    <t>Распределение иных межбюджетных трансфертов, предоставляемых другим бюджетам бюджетной системы Клетнянского муниципального района на переданные полномочия  Акуличского сельского поселения Клетнянского муниципального района Брянской области  по формированию архивных фондов поселения на 2020 год и на плановый период 2021 и 2022 годов</t>
  </si>
  <si>
    <t>к проекту Решения  Акуличского сельского Совета народных депутатов  "О бюджете Акуличского сельского поселения Клетнянского муниципального района Брянской области на 2019 год и на плановый период 2020 и 2021 годов"</t>
  </si>
  <si>
    <t>Распределение иных межбюджетных трансфертов, предоставляемых другим бюджетам бюджетной системы Клетнянского района на переданные полномочия Акуличского сельского поселения Клетнянского муниципального района Брянской области  по осуществлению  внутреннего муниципального финансового контроля на 2020 год и на плановый период 2021 и 2022 годов</t>
  </si>
  <si>
    <t>Источники внутреннего финансирования дефицита бюджета Акуличского сельского поселения Клетнянского муниципального района Брянской области  на 2020 год и на плановый период 2021 и 2022 годов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</si>
  <si>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</si>
  <si>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 xml:space="preserve">Возмещение ущерба при возникновении страховых случаев, когда выгодоприобретателями выступают получатели средств бюджета сельского поселения
</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</si>
  <si>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</si>
  <si>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</si>
  <si>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Дотации бюджетам сельских поселений на выравнивание бюджетной обеспеченности из бюджета субъекта Российской Федерации</t>
  </si>
  <si>
    <t>1 16 07090 10 0000 140</t>
  </si>
  <si>
    <t>1 16 10031 10 0000 140</t>
  </si>
  <si>
    <t>1 16 10081 10 0000 140</t>
  </si>
  <si>
    <t>1 16 10082 10 0000 140</t>
  </si>
  <si>
    <t>Нормативы распределения доходов на 2020 год и на плановый период 2021 и 2022 годов в бюджет Акуличского сельского поселения Клетнянского муниципального района Брянской области</t>
  </si>
  <si>
    <t xml:space="preserve">Дотации бюджетам сельских поселений на выравнивание бюджетной обеспеченности из бюджетов муниципальных районов </t>
  </si>
  <si>
    <t>2 02 16001 00 0000 151</t>
  </si>
  <si>
    <t>2 02 16001 10 0000 151</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</si>
</sst>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_ ;[Red]\-#,##0\ "/>
    <numFmt numFmtId="191" formatCode="#,##0.000_ ;[Red]\-#,##0.000\ "/>
    <numFmt numFmtId="192" formatCode="#,##0.000"/>
    <numFmt numFmtId="193" formatCode="#,##0.0_р_."/>
    <numFmt numFmtId="194" formatCode="#,##0.0"/>
    <numFmt numFmtId="195" formatCode="#,##0.0000"/>
    <numFmt numFmtId="196" formatCode="0.00000000"/>
    <numFmt numFmtId="197" formatCode="0.0000000"/>
    <numFmt numFmtId="198" formatCode="0.000000"/>
    <numFmt numFmtId="199" formatCode="0.0000"/>
    <numFmt numFmtId="200" formatCode="0.0000000000"/>
    <numFmt numFmtId="201" formatCode="0.00000000000"/>
    <numFmt numFmtId="202" formatCode="0.000000000000"/>
    <numFmt numFmtId="203" formatCode="0.000000000"/>
    <numFmt numFmtId="204" formatCode="0.00000"/>
    <numFmt numFmtId="205" formatCode="_-* #,##0.000_р_._-;\-* #,##0.000_р_._-;_-* &quot;-&quot;?_р_._-;_-@_-"/>
    <numFmt numFmtId="206" formatCode="_-* #,##0.000_р_._-;\-* #,##0.000_р_._-;_-* &quot;-&quot;???_р_._-;_-@_-"/>
    <numFmt numFmtId="207" formatCode="&quot;Да&quot;;&quot;Да&quot;;&quot;Нет&quot;"/>
    <numFmt numFmtId="208" formatCode="&quot;Истина&quot;;&quot;Истина&quot;;&quot;Ложь&quot;"/>
    <numFmt numFmtId="209" formatCode="&quot;Вкл&quot;;&quot;Вкл&quot;;&quot;Выкл&quot;"/>
    <numFmt numFmtId="210" formatCode="[$€-2]\ ###,000_);[Red]\([$€-2]\ ###,000\)"/>
    <numFmt numFmtId="211" formatCode="#,##0.00_р_."/>
    <numFmt numFmtId="212" formatCode="#,##0_р_."/>
    <numFmt numFmtId="213" formatCode="#,##0.0_ ;[Red]\-#,##0.0\ "/>
    <numFmt numFmtId="214" formatCode="_(* #,##0.000_);_(* \(#,##0.000\);_(* &quot;-&quot;??_);_(@_)"/>
    <numFmt numFmtId="215" formatCode="_(* #,##0.0000_);_(* \(#,##0.0000\);_(* &quot;-&quot;??_);_(@_)"/>
    <numFmt numFmtId="216" formatCode="[$-FC19]d\ mmmm\ yyyy\ &quot;г.&quot;"/>
    <numFmt numFmtId="217" formatCode="#&quot; &quot;???/???"/>
    <numFmt numFmtId="218" formatCode="0000"/>
    <numFmt numFmtId="219" formatCode="#,##0.000_р_."/>
    <numFmt numFmtId="220" formatCode="_(* #,##0.0_);_(* \(#,##0.0\);_(* &quot;-&quot;??_);_(@_)"/>
    <numFmt numFmtId="221" formatCode="_-* #,##0.0_р_._-;\-* #,##0.0_р_._-;_-* &quot;-&quot;??_р_._-;_-@_-"/>
    <numFmt numFmtId="222" formatCode="#,##0.00_ ;[Red]\-#,##0.00\ "/>
    <numFmt numFmtId="223" formatCode="0000.0"/>
    <numFmt numFmtId="224" formatCode="0000.00"/>
    <numFmt numFmtId="225" formatCode="0000.000"/>
  </numFmts>
  <fonts count="83">
    <font>
      <sz val="10"/>
      <name val="Arial"/>
      <family val="0"/>
    </font>
    <font>
      <b/>
      <sz val="10"/>
      <name val="Arial"/>
      <family val="2"/>
    </font>
    <font>
      <sz val="10"/>
      <name val="Arial Cyr"/>
      <family val="0"/>
    </font>
    <font>
      <sz val="8"/>
      <name val="Arial"/>
      <family val="2"/>
    </font>
    <font>
      <b/>
      <u val="single"/>
      <sz val="10"/>
      <name val="Arial"/>
      <family val="2"/>
    </font>
    <font>
      <u val="single"/>
      <sz val="10"/>
      <color indexed="12"/>
      <name val="Arial Cyr"/>
      <family val="0"/>
    </font>
    <font>
      <u val="single"/>
      <sz val="10"/>
      <color indexed="36"/>
      <name val="Arial Cyr"/>
      <family val="0"/>
    </font>
    <font>
      <sz val="8"/>
      <name val="Arial Cyr"/>
      <family val="0"/>
    </font>
    <font>
      <sz val="11"/>
      <name val="Arial Cyr"/>
      <family val="0"/>
    </font>
    <font>
      <sz val="10"/>
      <color indexed="8"/>
      <name val="Arial"/>
      <family val="2"/>
    </font>
    <font>
      <sz val="9"/>
      <name val="Arial"/>
      <family val="2"/>
    </font>
    <font>
      <b/>
      <u val="single"/>
      <sz val="11"/>
      <name val="Arial"/>
      <family val="2"/>
    </font>
    <font>
      <b/>
      <u val="single"/>
      <sz val="9"/>
      <name val="Arial"/>
      <family val="2"/>
    </font>
    <font>
      <b/>
      <sz val="9"/>
      <name val="Arial"/>
      <family val="2"/>
    </font>
    <font>
      <sz val="9"/>
      <color indexed="10"/>
      <name val="Arial"/>
      <family val="2"/>
    </font>
    <font>
      <b/>
      <sz val="9"/>
      <name val="Book Antiqua"/>
      <family val="1"/>
    </font>
    <font>
      <sz val="10"/>
      <name val="Times New Roman Cyr"/>
      <family val="0"/>
    </font>
    <font>
      <sz val="10"/>
      <color indexed="10"/>
      <name val="Arial"/>
      <family val="2"/>
    </font>
    <font>
      <b/>
      <sz val="12"/>
      <name val="Times New Roman"/>
      <family val="1"/>
    </font>
    <font>
      <sz val="12"/>
      <name val="Times New Roman"/>
      <family val="1"/>
    </font>
    <font>
      <i/>
      <sz val="8"/>
      <name val="Arial"/>
      <family val="2"/>
    </font>
    <font>
      <u val="single"/>
      <sz val="10"/>
      <name val="Arial"/>
      <family val="2"/>
    </font>
    <font>
      <b/>
      <sz val="10"/>
      <color indexed="59"/>
      <name val="Arial"/>
      <family val="2"/>
    </font>
    <font>
      <sz val="10"/>
      <color indexed="12"/>
      <name val="Arial"/>
      <family val="2"/>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family val="2"/>
    </font>
    <font>
      <sz val="8"/>
      <color indexed="8"/>
      <name val="Arial"/>
      <family val="2"/>
    </font>
    <font>
      <b/>
      <sz val="9"/>
      <color indexed="8"/>
      <name val="Arial"/>
      <family val="2"/>
    </font>
    <font>
      <sz val="8"/>
      <color indexed="10"/>
      <name val="Arial Cyr"/>
      <family val="0"/>
    </font>
    <font>
      <b/>
      <sz val="10"/>
      <color indexed="10"/>
      <name val="Arial Cyr"/>
      <family val="0"/>
    </font>
    <font>
      <sz val="9"/>
      <color indexed="9"/>
      <name val="Arial"/>
      <family val="2"/>
    </font>
    <font>
      <sz val="10"/>
      <color indexed="9"/>
      <name val="Arial"/>
      <family val="2"/>
    </font>
    <font>
      <sz val="11"/>
      <color indexed="9"/>
      <name val="Arial Cyr"/>
      <family val="0"/>
    </font>
    <font>
      <sz val="8"/>
      <color indexed="9"/>
      <name val="Arial Cyr"/>
      <family val="0"/>
    </font>
    <font>
      <b/>
      <sz val="10"/>
      <color indexed="9"/>
      <name val="Arial"/>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Arial"/>
      <family val="2"/>
    </font>
    <font>
      <sz val="10"/>
      <color theme="1"/>
      <name val="Arial"/>
      <family val="2"/>
    </font>
    <font>
      <sz val="9"/>
      <color theme="1"/>
      <name val="Arial"/>
      <family val="2"/>
    </font>
    <font>
      <sz val="8"/>
      <color theme="1"/>
      <name val="Arial"/>
      <family val="2"/>
    </font>
    <font>
      <b/>
      <sz val="9"/>
      <color rgb="FF000000"/>
      <name val="Arial"/>
      <family val="2"/>
    </font>
    <font>
      <sz val="8"/>
      <color rgb="FFFF0000"/>
      <name val="Arial Cyr"/>
      <family val="0"/>
    </font>
    <font>
      <b/>
      <sz val="10"/>
      <color rgb="FFFF0000"/>
      <name val="Arial Cyr"/>
      <family val="0"/>
    </font>
    <font>
      <sz val="9"/>
      <color theme="0"/>
      <name val="Arial"/>
      <family val="2"/>
    </font>
    <font>
      <sz val="10"/>
      <color theme="0"/>
      <name val="Arial"/>
      <family val="2"/>
    </font>
    <font>
      <sz val="11"/>
      <color theme="0"/>
      <name val="Arial Cyr"/>
      <family val="0"/>
    </font>
    <font>
      <sz val="8"/>
      <color theme="0"/>
      <name val="Arial Cyr"/>
      <family val="0"/>
    </font>
    <font>
      <b/>
      <sz val="10"/>
      <color theme="0"/>
      <name val="Arial"/>
      <family val="2"/>
    </font>
    <font>
      <b/>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right/>
      <top/>
      <bottom style="thin"/>
    </border>
    <border>
      <left>
        <color indexed="63"/>
      </left>
      <right style="thin"/>
      <top style="thin"/>
      <bottom style="thin"/>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color indexed="63"/>
      </left>
      <right>
        <color indexed="63"/>
      </right>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1" applyNumberFormat="0" applyAlignment="0" applyProtection="0"/>
    <xf numFmtId="0" fontId="56" fillId="26" borderId="2" applyNumberFormat="0" applyAlignment="0" applyProtection="0"/>
    <xf numFmtId="0" fontId="57" fillId="26"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7" borderId="7" applyNumberFormat="0" applyAlignment="0" applyProtection="0"/>
    <xf numFmtId="0" fontId="63" fillId="0" borderId="0" applyNumberFormat="0" applyFill="0" applyBorder="0" applyAlignment="0" applyProtection="0"/>
    <xf numFmtId="0" fontId="64" fillId="28" borderId="0" applyNumberFormat="0" applyBorder="0" applyAlignment="0" applyProtection="0"/>
    <xf numFmtId="0" fontId="53" fillId="0" borderId="0">
      <alignment/>
      <protection/>
    </xf>
    <xf numFmtId="0" fontId="53" fillId="0" borderId="0">
      <alignment/>
      <protection/>
    </xf>
    <xf numFmtId="0" fontId="2" fillId="0" borderId="0">
      <alignment/>
      <protection/>
    </xf>
    <xf numFmtId="0" fontId="0" fillId="0" borderId="0">
      <alignment/>
      <protection/>
    </xf>
    <xf numFmtId="0" fontId="16" fillId="0" borderId="0">
      <alignment/>
      <protection/>
    </xf>
    <xf numFmtId="0" fontId="2" fillId="0" borderId="0">
      <alignment/>
      <protection/>
    </xf>
    <xf numFmtId="0" fontId="0" fillId="0" borderId="0">
      <alignment/>
      <protection/>
    </xf>
    <xf numFmtId="0" fontId="6"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9" fillId="31" borderId="0" applyNumberFormat="0" applyBorder="0" applyAlignment="0" applyProtection="0"/>
  </cellStyleXfs>
  <cellXfs count="399">
    <xf numFmtId="0" fontId="0" fillId="0" borderId="0" xfId="0" applyAlignment="1">
      <alignment/>
    </xf>
    <xf numFmtId="0" fontId="0" fillId="0" borderId="0" xfId="0" applyFont="1" applyFill="1" applyAlignment="1">
      <alignment vertical="top"/>
    </xf>
    <xf numFmtId="0" fontId="1" fillId="0" borderId="0" xfId="0" applyFont="1" applyFill="1" applyAlignment="1">
      <alignment vertical="top"/>
    </xf>
    <xf numFmtId="0" fontId="0" fillId="0" borderId="0" xfId="0" applyFont="1" applyFill="1" applyBorder="1" applyAlignment="1">
      <alignment vertical="top"/>
    </xf>
    <xf numFmtId="0" fontId="1" fillId="0" borderId="0" xfId="0" applyFont="1" applyFill="1" applyBorder="1" applyAlignment="1">
      <alignment vertical="top"/>
    </xf>
    <xf numFmtId="0" fontId="0" fillId="0" borderId="10" xfId="0" applyFont="1" applyFill="1" applyBorder="1" applyAlignment="1">
      <alignment horizontal="center" vertical="top" wrapText="1"/>
    </xf>
    <xf numFmtId="188" fontId="0" fillId="0" borderId="0" xfId="0" applyNumberFormat="1" applyFont="1" applyFill="1" applyBorder="1" applyAlignment="1">
      <alignment vertical="top"/>
    </xf>
    <xf numFmtId="188" fontId="0" fillId="0" borderId="0" xfId="0" applyNumberFormat="1" applyFont="1" applyFill="1" applyBorder="1" applyAlignment="1">
      <alignment vertical="top" wrapText="1"/>
    </xf>
    <xf numFmtId="0" fontId="0" fillId="0" borderId="0" xfId="0" applyFont="1" applyAlignment="1">
      <alignment vertical="top"/>
    </xf>
    <xf numFmtId="0" fontId="0" fillId="0" borderId="10" xfId="0" applyFont="1" applyFill="1" applyBorder="1" applyAlignment="1">
      <alignment horizontal="center" vertical="top"/>
    </xf>
    <xf numFmtId="0" fontId="0" fillId="0" borderId="0" xfId="0" applyFont="1" applyFill="1" applyAlignment="1">
      <alignment horizontal="center" vertical="top"/>
    </xf>
    <xf numFmtId="0" fontId="1"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1" fillId="0" borderId="10" xfId="0" applyFont="1" applyFill="1" applyBorder="1" applyAlignment="1">
      <alignment vertical="top" wrapText="1"/>
    </xf>
    <xf numFmtId="0" fontId="0" fillId="0" borderId="0" xfId="0" applyFont="1" applyFill="1" applyAlignment="1">
      <alignment horizontal="center" vertical="top" wrapText="1"/>
    </xf>
    <xf numFmtId="0" fontId="0" fillId="0" borderId="10" xfId="0" applyFont="1" applyFill="1" applyBorder="1" applyAlignment="1">
      <alignment vertical="top"/>
    </xf>
    <xf numFmtId="0" fontId="1" fillId="0" borderId="10" xfId="0" applyFont="1" applyFill="1" applyBorder="1" applyAlignment="1">
      <alignment vertical="top"/>
    </xf>
    <xf numFmtId="0" fontId="0" fillId="0" borderId="10" xfId="0" applyNumberFormat="1" applyFont="1" applyFill="1" applyBorder="1" applyAlignment="1">
      <alignment vertical="top" wrapText="1"/>
    </xf>
    <xf numFmtId="192" fontId="0" fillId="0" borderId="10" xfId="0" applyNumberFormat="1" applyFont="1" applyFill="1" applyBorder="1" applyAlignment="1">
      <alignment vertical="top"/>
    </xf>
    <xf numFmtId="192" fontId="1" fillId="0" borderId="10" xfId="0" applyNumberFormat="1" applyFont="1" applyFill="1" applyBorder="1" applyAlignment="1">
      <alignment vertical="top"/>
    </xf>
    <xf numFmtId="0" fontId="0" fillId="0" borderId="0" xfId="0" applyFont="1" applyFill="1" applyBorder="1" applyAlignment="1">
      <alignment horizontal="center" vertical="top"/>
    </xf>
    <xf numFmtId="0" fontId="1" fillId="0" borderId="10" xfId="0" applyFont="1" applyFill="1" applyBorder="1" applyAlignment="1">
      <alignment horizontal="center" vertical="top"/>
    </xf>
    <xf numFmtId="188" fontId="1" fillId="0" borderId="0" xfId="0" applyNumberFormat="1" applyFont="1" applyFill="1" applyBorder="1" applyAlignment="1">
      <alignment vertical="top" wrapText="1"/>
    </xf>
    <xf numFmtId="0" fontId="0" fillId="0" borderId="10" xfId="0" applyFont="1" applyBorder="1" applyAlignment="1">
      <alignment horizontal="center" vertical="top" wrapText="1"/>
    </xf>
    <xf numFmtId="0" fontId="0" fillId="0" borderId="0" xfId="0" applyFont="1" applyFill="1" applyBorder="1" applyAlignment="1">
      <alignment horizontal="right" vertical="top"/>
    </xf>
    <xf numFmtId="0" fontId="0" fillId="0" borderId="10"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vertical="top" wrapText="1"/>
    </xf>
    <xf numFmtId="0" fontId="1" fillId="0" borderId="0" xfId="0" applyFont="1" applyAlignment="1">
      <alignment vertical="top"/>
    </xf>
    <xf numFmtId="0" fontId="0" fillId="0" borderId="11" xfId="0" applyFont="1" applyBorder="1" applyAlignment="1">
      <alignment vertical="top" wrapText="1"/>
    </xf>
    <xf numFmtId="0" fontId="0" fillId="0" borderId="12" xfId="0" applyFont="1" applyFill="1" applyBorder="1" applyAlignment="1">
      <alignment horizontal="center" vertical="top" wrapText="1"/>
    </xf>
    <xf numFmtId="0" fontId="0" fillId="0" borderId="10" xfId="0" applyNumberFormat="1" applyFont="1" applyBorder="1" applyAlignment="1">
      <alignment vertical="top" wrapText="1"/>
    </xf>
    <xf numFmtId="0" fontId="0" fillId="0" borderId="0" xfId="62" applyFont="1" applyFill="1" applyAlignment="1">
      <alignment vertical="top"/>
      <protection/>
    </xf>
    <xf numFmtId="0" fontId="0" fillId="0" borderId="0" xfId="62" applyFont="1" applyFill="1" applyAlignment="1">
      <alignment vertical="top" wrapText="1"/>
      <protection/>
    </xf>
    <xf numFmtId="0" fontId="0" fillId="0" borderId="13" xfId="62" applyFont="1" applyFill="1" applyBorder="1" applyAlignment="1">
      <alignment vertical="top"/>
      <protection/>
    </xf>
    <xf numFmtId="0" fontId="4" fillId="0" borderId="0" xfId="62" applyFont="1" applyFill="1" applyAlignment="1">
      <alignment vertical="top"/>
      <protection/>
    </xf>
    <xf numFmtId="0" fontId="1" fillId="0" borderId="0" xfId="62" applyFont="1" applyFill="1" applyAlignment="1">
      <alignment vertical="top"/>
      <protection/>
    </xf>
    <xf numFmtId="0" fontId="0" fillId="0" borderId="0" xfId="62" applyFont="1" applyFill="1" applyBorder="1" applyAlignment="1">
      <alignment vertical="top"/>
      <protection/>
    </xf>
    <xf numFmtId="0" fontId="1" fillId="0" borderId="0" xfId="62" applyFont="1" applyFill="1" applyBorder="1" applyAlignment="1">
      <alignment vertical="top"/>
      <protection/>
    </xf>
    <xf numFmtId="0" fontId="1" fillId="0" borderId="0" xfId="62" applyFont="1" applyFill="1" applyAlignment="1">
      <alignment horizontal="left" vertical="top"/>
      <protection/>
    </xf>
    <xf numFmtId="49" fontId="7" fillId="0" borderId="0" xfId="62" applyNumberFormat="1" applyFont="1" applyFill="1" applyAlignment="1">
      <alignment horizontal="center" vertical="top"/>
      <protection/>
    </xf>
    <xf numFmtId="0" fontId="3" fillId="0" borderId="10" xfId="0" applyFont="1" applyFill="1" applyBorder="1" applyAlignment="1">
      <alignment horizontal="center" vertical="top" wrapText="1"/>
    </xf>
    <xf numFmtId="0" fontId="3" fillId="0" borderId="0" xfId="62" applyFont="1" applyFill="1" applyAlignment="1">
      <alignment horizontal="left" vertical="top" wrapText="1"/>
      <protection/>
    </xf>
    <xf numFmtId="49" fontId="3" fillId="0" borderId="0" xfId="62" applyNumberFormat="1" applyFont="1" applyFill="1" applyAlignment="1">
      <alignment horizontal="left" vertical="top" wrapText="1"/>
      <protection/>
    </xf>
    <xf numFmtId="0" fontId="3" fillId="0" borderId="10" xfId="62" applyFont="1" applyFill="1" applyBorder="1" applyAlignment="1">
      <alignment horizontal="center" vertical="top" wrapText="1"/>
      <protection/>
    </xf>
    <xf numFmtId="0" fontId="3" fillId="0" borderId="0" xfId="62" applyFont="1" applyFill="1" applyAlignment="1">
      <alignment vertical="top"/>
      <protection/>
    </xf>
    <xf numFmtId="0" fontId="0" fillId="0" borderId="0" xfId="65" applyAlignment="1">
      <alignment horizontal="center" vertical="center"/>
      <protection/>
    </xf>
    <xf numFmtId="192" fontId="1" fillId="0" borderId="10" xfId="62" applyNumberFormat="1" applyFont="1" applyFill="1" applyBorder="1" applyAlignment="1">
      <alignment horizontal="right" vertical="top" wrapText="1"/>
      <protection/>
    </xf>
    <xf numFmtId="0" fontId="10" fillId="0" borderId="10" xfId="65" applyFont="1" applyFill="1" applyBorder="1" applyAlignment="1">
      <alignment vertical="top" wrapText="1"/>
      <protection/>
    </xf>
    <xf numFmtId="0" fontId="1" fillId="0" borderId="0" xfId="65" applyFont="1" applyFill="1" applyAlignment="1">
      <alignment vertical="top"/>
      <protection/>
    </xf>
    <xf numFmtId="0" fontId="0" fillId="0" borderId="0" xfId="65" applyFont="1" applyFill="1" applyBorder="1" applyAlignment="1">
      <alignment vertical="top"/>
      <protection/>
    </xf>
    <xf numFmtId="0" fontId="1" fillId="0" borderId="0" xfId="65" applyFont="1" applyFill="1" applyBorder="1" applyAlignment="1">
      <alignment vertical="top"/>
      <protection/>
    </xf>
    <xf numFmtId="0" fontId="0" fillId="0" borderId="0" xfId="65" applyFont="1" applyFill="1" applyAlignment="1">
      <alignment vertical="top" wrapText="1"/>
      <protection/>
    </xf>
    <xf numFmtId="0" fontId="10" fillId="0" borderId="10" xfId="62" applyFont="1" applyFill="1" applyBorder="1" applyAlignment="1">
      <alignment horizontal="center" vertical="top" wrapText="1"/>
      <protection/>
    </xf>
    <xf numFmtId="192" fontId="10" fillId="0" borderId="10" xfId="62" applyNumberFormat="1" applyFont="1" applyFill="1" applyBorder="1" applyAlignment="1">
      <alignment vertical="top"/>
      <protection/>
    </xf>
    <xf numFmtId="0" fontId="14" fillId="32" borderId="10" xfId="62" applyFont="1" applyFill="1" applyBorder="1" applyAlignment="1">
      <alignment vertical="top"/>
      <protection/>
    </xf>
    <xf numFmtId="0" fontId="10" fillId="0" borderId="10" xfId="65" applyFont="1" applyFill="1" applyBorder="1" applyAlignment="1">
      <alignment horizontal="justify" vertical="top" wrapText="1"/>
      <protection/>
    </xf>
    <xf numFmtId="0" fontId="70" fillId="32" borderId="10" xfId="65" applyFont="1" applyFill="1" applyBorder="1" applyAlignment="1">
      <alignment horizontal="left" vertical="top" wrapText="1"/>
      <protection/>
    </xf>
    <xf numFmtId="0" fontId="3" fillId="0" borderId="0" xfId="0" applyFont="1" applyFill="1" applyBorder="1" applyAlignment="1">
      <alignment vertical="top" wrapText="1"/>
    </xf>
    <xf numFmtId="0" fontId="0" fillId="0" borderId="0" xfId="65" applyFont="1" applyAlignment="1">
      <alignment horizontal="center" vertical="top" wrapText="1"/>
      <protection/>
    </xf>
    <xf numFmtId="0" fontId="0" fillId="0" borderId="0" xfId="65" applyFont="1" applyAlignment="1">
      <alignment vertical="top" wrapText="1"/>
      <protection/>
    </xf>
    <xf numFmtId="0" fontId="3" fillId="0" borderId="0" xfId="65" applyFont="1" applyAlignment="1">
      <alignment vertical="top" wrapText="1"/>
      <protection/>
    </xf>
    <xf numFmtId="0" fontId="10" fillId="0" borderId="10" xfId="65" applyFont="1" applyBorder="1" applyAlignment="1">
      <alignment horizontal="left" vertical="top" wrapText="1"/>
      <protection/>
    </xf>
    <xf numFmtId="0" fontId="0" fillId="0" borderId="0" xfId="65" applyFont="1" applyBorder="1" applyAlignment="1">
      <alignment vertical="top" wrapText="1"/>
      <protection/>
    </xf>
    <xf numFmtId="0" fontId="71" fillId="32" borderId="0" xfId="65" applyFont="1" applyFill="1" applyAlignment="1">
      <alignment vertical="top" wrapText="1"/>
      <protection/>
    </xf>
    <xf numFmtId="0" fontId="0" fillId="0" borderId="0" xfId="65" applyFont="1" applyBorder="1" applyAlignment="1">
      <alignment horizontal="center" vertical="top" wrapText="1"/>
      <protection/>
    </xf>
    <xf numFmtId="0" fontId="9" fillId="0" borderId="0" xfId="65" applyFont="1" applyAlignment="1">
      <alignment horizontal="center"/>
      <protection/>
    </xf>
    <xf numFmtId="49" fontId="3" fillId="0" borderId="0" xfId="0" applyNumberFormat="1" applyFont="1" applyFill="1" applyBorder="1" applyAlignment="1">
      <alignment vertical="top" wrapText="1"/>
    </xf>
    <xf numFmtId="0" fontId="0" fillId="32" borderId="10" xfId="62" applyFont="1" applyFill="1" applyBorder="1" applyAlignment="1">
      <alignment horizontal="left" vertical="top" wrapText="1"/>
      <protection/>
    </xf>
    <xf numFmtId="0" fontId="0" fillId="32" borderId="10" xfId="65" applyFont="1" applyFill="1" applyBorder="1" applyAlignment="1">
      <alignment horizontal="center" vertical="top" wrapText="1"/>
      <protection/>
    </xf>
    <xf numFmtId="0" fontId="72" fillId="32" borderId="10" xfId="65" applyFont="1" applyFill="1" applyBorder="1" applyAlignment="1">
      <alignment horizontal="left" vertical="top" wrapText="1"/>
      <protection/>
    </xf>
    <xf numFmtId="0" fontId="0" fillId="32" borderId="10" xfId="65" applyFont="1" applyFill="1" applyBorder="1" applyAlignment="1">
      <alignment horizontal="center" vertical="top" wrapText="1"/>
      <protection/>
    </xf>
    <xf numFmtId="0" fontId="13" fillId="32" borderId="10" xfId="62" applyFont="1" applyFill="1" applyBorder="1" applyAlignment="1">
      <alignment vertical="top" wrapText="1"/>
      <protection/>
    </xf>
    <xf numFmtId="0" fontId="0" fillId="32" borderId="10" xfId="65" applyFont="1" applyFill="1" applyBorder="1" applyAlignment="1">
      <alignment horizontal="center" vertical="top" wrapText="1"/>
      <protection/>
    </xf>
    <xf numFmtId="0" fontId="0" fillId="32" borderId="10" xfId="65" applyFont="1" applyFill="1" applyBorder="1" applyAlignment="1">
      <alignment horizontal="center" vertical="top" wrapText="1"/>
      <protection/>
    </xf>
    <xf numFmtId="0" fontId="3" fillId="32" borderId="0" xfId="0" applyFont="1" applyFill="1" applyBorder="1" applyAlignment="1">
      <alignment vertical="top"/>
    </xf>
    <xf numFmtId="0" fontId="3" fillId="32" borderId="0" xfId="0" applyFont="1" applyFill="1" applyBorder="1" applyAlignment="1">
      <alignment vertical="top" wrapText="1"/>
    </xf>
    <xf numFmtId="49" fontId="3" fillId="32" borderId="0" xfId="65" applyNumberFormat="1" applyFont="1" applyFill="1" applyAlignment="1">
      <alignment vertical="top" wrapText="1"/>
      <protection/>
    </xf>
    <xf numFmtId="0" fontId="0" fillId="32" borderId="0" xfId="65" applyFont="1" applyFill="1" applyAlignment="1">
      <alignment vertical="top" wrapText="1"/>
      <protection/>
    </xf>
    <xf numFmtId="0" fontId="0" fillId="32" borderId="13" xfId="65" applyFont="1" applyFill="1" applyBorder="1" applyAlignment="1">
      <alignment vertical="top" wrapText="1"/>
      <protection/>
    </xf>
    <xf numFmtId="0" fontId="0" fillId="32" borderId="10" xfId="65" applyFont="1" applyFill="1" applyBorder="1" applyAlignment="1">
      <alignment vertical="top" wrapText="1"/>
      <protection/>
    </xf>
    <xf numFmtId="0" fontId="9" fillId="32" borderId="10" xfId="65" applyFont="1" applyFill="1" applyBorder="1" applyAlignment="1">
      <alignment vertical="top" wrapText="1"/>
      <protection/>
    </xf>
    <xf numFmtId="0" fontId="0" fillId="32" borderId="10" xfId="65" applyFont="1" applyFill="1" applyBorder="1" applyAlignment="1">
      <alignment horizontal="left" vertical="top" wrapText="1"/>
      <protection/>
    </xf>
    <xf numFmtId="0" fontId="71" fillId="32" borderId="10" xfId="65" applyFont="1" applyFill="1" applyBorder="1" applyAlignment="1">
      <alignment vertical="top" wrapText="1"/>
      <protection/>
    </xf>
    <xf numFmtId="0" fontId="0" fillId="32" borderId="10" xfId="0" applyFont="1" applyFill="1" applyBorder="1" applyAlignment="1">
      <alignment vertical="top" wrapText="1"/>
    </xf>
    <xf numFmtId="0" fontId="0" fillId="32" borderId="0" xfId="65" applyFont="1" applyFill="1" applyBorder="1" applyAlignment="1">
      <alignment vertical="top" wrapText="1"/>
      <protection/>
    </xf>
    <xf numFmtId="0" fontId="9" fillId="32" borderId="0" xfId="65" applyFont="1" applyFill="1">
      <alignment/>
      <protection/>
    </xf>
    <xf numFmtId="4" fontId="10" fillId="0" borderId="10" xfId="62" applyNumberFormat="1" applyFont="1" applyFill="1" applyBorder="1" applyAlignment="1">
      <alignment vertical="top"/>
      <protection/>
    </xf>
    <xf numFmtId="4" fontId="13" fillId="0" borderId="10" xfId="62" applyNumberFormat="1" applyFont="1" applyFill="1" applyBorder="1" applyAlignment="1">
      <alignment vertical="top"/>
      <protection/>
    </xf>
    <xf numFmtId="4" fontId="13" fillId="0" borderId="10" xfId="62" applyNumberFormat="1" applyFont="1" applyFill="1" applyBorder="1" applyAlignment="1">
      <alignment horizontal="right" vertical="top" wrapText="1"/>
      <protection/>
    </xf>
    <xf numFmtId="4" fontId="12" fillId="0" borderId="10" xfId="62" applyNumberFormat="1" applyFont="1" applyFill="1" applyBorder="1" applyAlignment="1">
      <alignment horizontal="right" vertical="top" wrapText="1"/>
      <protection/>
    </xf>
    <xf numFmtId="49" fontId="0" fillId="0" borderId="0" xfId="0" applyNumberFormat="1" applyFont="1" applyFill="1" applyBorder="1" applyAlignment="1">
      <alignment horizontal="left" vertical="top" wrapText="1"/>
    </xf>
    <xf numFmtId="4" fontId="1" fillId="0" borderId="10" xfId="0" applyNumberFormat="1" applyFont="1" applyFill="1" applyBorder="1" applyAlignment="1">
      <alignment vertical="top"/>
    </xf>
    <xf numFmtId="4" fontId="0" fillId="0" borderId="10" xfId="0" applyNumberFormat="1" applyFont="1" applyFill="1" applyBorder="1" applyAlignment="1">
      <alignment vertical="top"/>
    </xf>
    <xf numFmtId="2" fontId="1" fillId="0" borderId="10" xfId="0" applyNumberFormat="1" applyFont="1" applyBorder="1" applyAlignment="1">
      <alignment vertical="top"/>
    </xf>
    <xf numFmtId="2" fontId="0" fillId="0" borderId="10" xfId="0" applyNumberFormat="1" applyFont="1" applyBorder="1" applyAlignment="1">
      <alignment vertical="top"/>
    </xf>
    <xf numFmtId="4" fontId="1" fillId="0" borderId="10" xfId="0" applyNumberFormat="1" applyFont="1" applyFill="1" applyBorder="1" applyAlignment="1">
      <alignment vertical="top" wrapText="1"/>
    </xf>
    <xf numFmtId="4" fontId="0" fillId="0" borderId="10" xfId="0" applyNumberFormat="1" applyFont="1" applyFill="1" applyBorder="1" applyAlignment="1">
      <alignment vertical="top" wrapText="1"/>
    </xf>
    <xf numFmtId="2" fontId="1" fillId="0" borderId="10" xfId="0" applyNumberFormat="1" applyFont="1" applyFill="1" applyBorder="1" applyAlignment="1">
      <alignment vertical="top" wrapText="1"/>
    </xf>
    <xf numFmtId="49" fontId="3" fillId="0" borderId="0" xfId="0" applyNumberFormat="1" applyFont="1" applyFill="1" applyAlignment="1">
      <alignment horizontal="left" vertical="top" wrapText="1"/>
    </xf>
    <xf numFmtId="0" fontId="0" fillId="0" borderId="0" xfId="0" applyFont="1" applyAlignment="1">
      <alignment vertical="center"/>
    </xf>
    <xf numFmtId="0" fontId="0" fillId="0" borderId="0" xfId="0" applyFont="1" applyAlignment="1">
      <alignment vertical="top" wrapText="1"/>
    </xf>
    <xf numFmtId="0" fontId="71" fillId="0" borderId="0" xfId="0" applyFont="1" applyAlignment="1">
      <alignment horizontal="center"/>
    </xf>
    <xf numFmtId="0" fontId="73" fillId="0" borderId="0" xfId="0" applyFont="1" applyAlignment="1">
      <alignment/>
    </xf>
    <xf numFmtId="0" fontId="71" fillId="0" borderId="0" xfId="0" applyFont="1" applyAlignment="1">
      <alignment/>
    </xf>
    <xf numFmtId="0" fontId="73" fillId="0" borderId="0" xfId="0" applyFont="1" applyAlignment="1">
      <alignment vertical="top" wrapText="1"/>
    </xf>
    <xf numFmtId="0" fontId="71" fillId="0" borderId="0" xfId="0" applyFont="1" applyAlignment="1">
      <alignment vertical="top" wrapText="1"/>
    </xf>
    <xf numFmtId="0" fontId="71" fillId="0" borderId="10" xfId="0" applyFont="1" applyBorder="1" applyAlignment="1">
      <alignment horizontal="center" vertical="center" wrapText="1"/>
    </xf>
    <xf numFmtId="0" fontId="71" fillId="0" borderId="10" xfId="0" applyFont="1" applyBorder="1" applyAlignment="1">
      <alignment horizontal="left" vertical="center" wrapText="1"/>
    </xf>
    <xf numFmtId="0" fontId="0" fillId="0" borderId="10" xfId="42" applyFont="1" applyBorder="1" applyAlignment="1" applyProtection="1">
      <alignment horizontal="justify" vertical="center" wrapText="1"/>
      <protection/>
    </xf>
    <xf numFmtId="0" fontId="0" fillId="0" borderId="10" xfId="0" applyFont="1" applyBorder="1" applyAlignment="1">
      <alignment horizontal="justify" vertical="center" wrapText="1"/>
    </xf>
    <xf numFmtId="0" fontId="0" fillId="0" borderId="10" xfId="0" applyFont="1" applyBorder="1" applyAlignment="1">
      <alignment horizontal="center" vertical="center"/>
    </xf>
    <xf numFmtId="0" fontId="0" fillId="0" borderId="10" xfId="0" applyFont="1" applyBorder="1" applyAlignment="1">
      <alignment vertical="top"/>
    </xf>
    <xf numFmtId="0" fontId="0" fillId="0" borderId="10"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horizontal="center" vertical="top" wrapText="1"/>
    </xf>
    <xf numFmtId="49" fontId="3" fillId="0" borderId="0" xfId="0" applyNumberFormat="1" applyFont="1" applyAlignment="1">
      <alignment vertical="top" wrapText="1"/>
    </xf>
    <xf numFmtId="49" fontId="20" fillId="0" borderId="0" xfId="0" applyNumberFormat="1" applyFont="1" applyAlignment="1">
      <alignment vertical="top" wrapText="1"/>
    </xf>
    <xf numFmtId="0" fontId="3" fillId="0" borderId="0" xfId="0" applyFont="1" applyAlignment="1">
      <alignment vertical="top" wrapText="1"/>
    </xf>
    <xf numFmtId="0" fontId="17" fillId="0" borderId="0" xfId="0" applyFont="1" applyFill="1" applyAlignment="1">
      <alignment/>
    </xf>
    <xf numFmtId="0" fontId="0" fillId="0" borderId="0" xfId="0" applyFont="1" applyFill="1" applyAlignment="1">
      <alignment/>
    </xf>
    <xf numFmtId="0" fontId="0" fillId="0" borderId="0" xfId="0" applyFont="1" applyBorder="1" applyAlignment="1">
      <alignment horizontal="center" vertical="top" wrapText="1"/>
    </xf>
    <xf numFmtId="0" fontId="21" fillId="0" borderId="0" xfId="66" applyFont="1" applyFill="1">
      <alignment/>
      <protection/>
    </xf>
    <xf numFmtId="0" fontId="0" fillId="0" borderId="0" xfId="66" applyFont="1" applyFill="1">
      <alignment/>
      <protection/>
    </xf>
    <xf numFmtId="0" fontId="0" fillId="0" borderId="0" xfId="0" applyFont="1" applyAlignment="1">
      <alignment/>
    </xf>
    <xf numFmtId="49" fontId="20" fillId="0" borderId="0" xfId="0" applyNumberFormat="1" applyFont="1" applyFill="1" applyAlignment="1">
      <alignment horizontal="left" vertical="top" wrapText="1"/>
    </xf>
    <xf numFmtId="0" fontId="21" fillId="0" borderId="0" xfId="66" applyFont="1" applyFill="1" applyAlignment="1">
      <alignment horizontal="center" vertical="center"/>
      <protection/>
    </xf>
    <xf numFmtId="0" fontId="0" fillId="0" borderId="0" xfId="0" applyFont="1" applyAlignment="1">
      <alignment horizontal="center" vertical="center"/>
    </xf>
    <xf numFmtId="0" fontId="0" fillId="0" borderId="0" xfId="66" applyFont="1" applyFill="1" applyBorder="1" applyAlignment="1">
      <alignment horizontal="center" wrapText="1"/>
      <protection/>
    </xf>
    <xf numFmtId="0" fontId="0" fillId="0" borderId="10" xfId="66" applyFont="1" applyFill="1" applyBorder="1" applyAlignment="1">
      <alignment horizontal="center" vertical="top" wrapText="1"/>
      <protection/>
    </xf>
    <xf numFmtId="0" fontId="0" fillId="0" borderId="12" xfId="66" applyFont="1" applyFill="1" applyBorder="1" applyAlignment="1">
      <alignment horizontal="center" vertical="center" wrapText="1"/>
      <protection/>
    </xf>
    <xf numFmtId="0" fontId="0" fillId="0" borderId="10" xfId="66" applyFont="1" applyFill="1" applyBorder="1" applyAlignment="1">
      <alignment horizontal="center" vertical="center"/>
      <protection/>
    </xf>
    <xf numFmtId="0" fontId="0" fillId="0" borderId="10" xfId="66" applyFont="1" applyFill="1" applyBorder="1" applyAlignment="1">
      <alignment vertical="center"/>
      <protection/>
    </xf>
    <xf numFmtId="0" fontId="1" fillId="0" borderId="10" xfId="0" applyFont="1" applyBorder="1" applyAlignment="1">
      <alignment vertical="center"/>
    </xf>
    <xf numFmtId="0" fontId="22" fillId="0" borderId="10" xfId="66" applyFont="1" applyFill="1" applyBorder="1" applyAlignment="1">
      <alignment vertical="center"/>
      <protection/>
    </xf>
    <xf numFmtId="0" fontId="1" fillId="0" borderId="0" xfId="0" applyFont="1" applyAlignment="1">
      <alignment vertical="center"/>
    </xf>
    <xf numFmtId="222" fontId="0" fillId="0" borderId="10" xfId="66" applyNumberFormat="1" applyFont="1" applyFill="1" applyBorder="1" applyAlignment="1">
      <alignment horizontal="center" vertical="center"/>
      <protection/>
    </xf>
    <xf numFmtId="222" fontId="1" fillId="0" borderId="10" xfId="66" applyNumberFormat="1" applyFont="1" applyFill="1" applyBorder="1" applyAlignment="1">
      <alignment horizontal="center" vertical="center"/>
      <protection/>
    </xf>
    <xf numFmtId="222" fontId="0" fillId="0" borderId="0" xfId="0" applyNumberFormat="1" applyFont="1" applyAlignment="1">
      <alignment/>
    </xf>
    <xf numFmtId="0" fontId="0" fillId="0" borderId="0" xfId="64" applyFont="1" applyFill="1" applyAlignment="1">
      <alignment vertical="top" wrapText="1"/>
      <protection/>
    </xf>
    <xf numFmtId="0" fontId="0" fillId="0" borderId="0" xfId="65" applyFont="1" applyAlignment="1">
      <alignment horizontal="center" vertical="center"/>
      <protection/>
    </xf>
    <xf numFmtId="0" fontId="0" fillId="0" borderId="0" xfId="0" applyFont="1" applyFill="1" applyBorder="1" applyAlignment="1">
      <alignment vertical="top" wrapText="1"/>
    </xf>
    <xf numFmtId="0" fontId="0" fillId="0" borderId="0" xfId="64" applyFont="1" applyFill="1" applyAlignment="1">
      <alignment horizontal="center" vertical="top"/>
      <protection/>
    </xf>
    <xf numFmtId="0" fontId="0" fillId="0" borderId="0" xfId="64" applyFont="1" applyFill="1" applyAlignment="1">
      <alignment vertical="top"/>
      <protection/>
    </xf>
    <xf numFmtId="0" fontId="3" fillId="0" borderId="0" xfId="64" applyFont="1" applyFill="1" applyAlignment="1">
      <alignment horizontal="left" vertical="top"/>
      <protection/>
    </xf>
    <xf numFmtId="0" fontId="3" fillId="0" borderId="0" xfId="64" applyFont="1" applyFill="1" applyAlignment="1">
      <alignment vertical="top"/>
      <protection/>
    </xf>
    <xf numFmtId="0" fontId="0" fillId="0" borderId="0" xfId="64" applyFont="1" applyFill="1">
      <alignment/>
      <protection/>
    </xf>
    <xf numFmtId="0" fontId="0" fillId="0" borderId="0" xfId="64" applyFont="1" applyFill="1" applyAlignment="1">
      <alignment horizontal="center"/>
      <protection/>
    </xf>
    <xf numFmtId="0" fontId="0" fillId="0" borderId="0" xfId="0" applyFont="1" applyFill="1" applyAlignment="1">
      <alignment horizontal="right"/>
    </xf>
    <xf numFmtId="0" fontId="0" fillId="0" borderId="0" xfId="64" applyFont="1" applyFill="1" applyAlignment="1">
      <alignment horizontal="right"/>
      <protection/>
    </xf>
    <xf numFmtId="0" fontId="0" fillId="0" borderId="10" xfId="64" applyFont="1" applyFill="1" applyBorder="1" applyAlignment="1">
      <alignment horizontal="center" vertical="top" wrapText="1"/>
      <protection/>
    </xf>
    <xf numFmtId="49" fontId="0" fillId="0" borderId="10" xfId="64" applyNumberFormat="1" applyFont="1" applyFill="1" applyBorder="1" applyAlignment="1">
      <alignment horizontal="center" vertical="top" wrapText="1"/>
      <protection/>
    </xf>
    <xf numFmtId="0" fontId="1" fillId="0" borderId="10" xfId="64" applyFont="1" applyFill="1" applyBorder="1" applyAlignment="1">
      <alignment horizontal="center" vertical="center" wrapText="1"/>
      <protection/>
    </xf>
    <xf numFmtId="0" fontId="1" fillId="0" borderId="0" xfId="64" applyFont="1" applyFill="1" applyAlignment="1">
      <alignment vertical="center"/>
      <protection/>
    </xf>
    <xf numFmtId="188" fontId="0" fillId="0" borderId="0" xfId="64" applyNumberFormat="1" applyFont="1" applyFill="1" applyAlignment="1">
      <alignment vertical="top" wrapText="1"/>
      <protection/>
    </xf>
    <xf numFmtId="0" fontId="17" fillId="0" borderId="0" xfId="64" applyFont="1" applyFill="1" applyAlignment="1">
      <alignment vertical="top" wrapText="1"/>
      <protection/>
    </xf>
    <xf numFmtId="0" fontId="23" fillId="0" borderId="0" xfId="64" applyFont="1" applyFill="1" applyAlignment="1">
      <alignment vertical="top" wrapText="1"/>
      <protection/>
    </xf>
    <xf numFmtId="4" fontId="0" fillId="0" borderId="10" xfId="64" applyNumberFormat="1" applyFont="1" applyFill="1" applyBorder="1" applyAlignment="1">
      <alignment horizontal="center" vertical="top" wrapText="1"/>
      <protection/>
    </xf>
    <xf numFmtId="4" fontId="0" fillId="0" borderId="10" xfId="0" applyNumberFormat="1" applyFont="1" applyFill="1" applyBorder="1" applyAlignment="1">
      <alignment horizontal="center" vertical="top" wrapText="1"/>
    </xf>
    <xf numFmtId="4" fontId="1" fillId="0" borderId="10" xfId="64" applyNumberFormat="1" applyFont="1" applyFill="1" applyBorder="1" applyAlignment="1">
      <alignment horizontal="center" vertical="center" wrapText="1"/>
      <protection/>
    </xf>
    <xf numFmtId="0" fontId="13" fillId="0" borderId="11" xfId="62" applyFont="1" applyFill="1" applyBorder="1" applyAlignment="1">
      <alignment horizontal="left" vertical="top" wrapText="1"/>
      <protection/>
    </xf>
    <xf numFmtId="0" fontId="0" fillId="0" borderId="0" xfId="65" applyAlignment="1">
      <alignment horizontal="center" vertical="top"/>
      <protection/>
    </xf>
    <xf numFmtId="49" fontId="3" fillId="0" borderId="10" xfId="0" applyNumberFormat="1" applyFont="1" applyFill="1" applyBorder="1" applyAlignment="1">
      <alignment horizontal="center" vertical="top" wrapText="1"/>
    </xf>
    <xf numFmtId="49" fontId="3" fillId="0" borderId="10" xfId="62" applyNumberFormat="1" applyFont="1" applyFill="1" applyBorder="1" applyAlignment="1">
      <alignment horizontal="center" vertical="top"/>
      <protection/>
    </xf>
    <xf numFmtId="0" fontId="12" fillId="0" borderId="10" xfId="62" applyFont="1" applyFill="1" applyBorder="1" applyAlignment="1">
      <alignment horizontal="center" vertical="top" wrapText="1"/>
      <protection/>
    </xf>
    <xf numFmtId="0" fontId="10" fillId="0" borderId="10" xfId="0" applyFont="1" applyFill="1" applyBorder="1" applyAlignment="1">
      <alignment horizontal="center" vertical="top" wrapText="1"/>
    </xf>
    <xf numFmtId="49" fontId="10" fillId="0" borderId="10" xfId="62" applyNumberFormat="1" applyFont="1" applyFill="1" applyBorder="1" applyAlignment="1">
      <alignment horizontal="center" vertical="top"/>
      <protection/>
    </xf>
    <xf numFmtId="0" fontId="13" fillId="0" borderId="10" xfId="0" applyFont="1" applyFill="1" applyBorder="1" applyAlignment="1">
      <alignment vertical="top" wrapText="1"/>
    </xf>
    <xf numFmtId="0" fontId="13" fillId="0" borderId="10" xfId="0" applyFont="1" applyFill="1" applyBorder="1" applyAlignment="1">
      <alignment horizontal="center" vertical="top" wrapText="1"/>
    </xf>
    <xf numFmtId="0" fontId="13" fillId="0" borderId="10" xfId="62" applyFont="1" applyFill="1" applyBorder="1" applyAlignment="1">
      <alignment horizontal="center" vertical="top" wrapText="1"/>
      <protection/>
    </xf>
    <xf numFmtId="0" fontId="13" fillId="0" borderId="10" xfId="62" applyFont="1" applyFill="1" applyBorder="1" applyAlignment="1">
      <alignment horizontal="left" vertical="top" wrapText="1"/>
      <protection/>
    </xf>
    <xf numFmtId="0" fontId="10" fillId="0" borderId="10" xfId="65" applyFont="1" applyFill="1" applyBorder="1" applyAlignment="1">
      <alignment horizontal="left" vertical="top" wrapText="1"/>
      <protection/>
    </xf>
    <xf numFmtId="4" fontId="0" fillId="0" borderId="10" xfId="62" applyNumberFormat="1" applyFont="1" applyFill="1" applyBorder="1" applyAlignment="1">
      <alignment vertical="top"/>
      <protection/>
    </xf>
    <xf numFmtId="0" fontId="10" fillId="0" borderId="10" xfId="62" applyFont="1" applyFill="1" applyBorder="1" applyAlignment="1">
      <alignment vertical="top"/>
      <protection/>
    </xf>
    <xf numFmtId="0" fontId="70" fillId="0" borderId="10" xfId="65" applyFont="1" applyFill="1" applyBorder="1" applyAlignment="1">
      <alignment horizontal="left" vertical="top" wrapText="1"/>
      <protection/>
    </xf>
    <xf numFmtId="0" fontId="10" fillId="0" borderId="10" xfId="0" applyFont="1" applyFill="1" applyBorder="1" applyAlignment="1">
      <alignment horizontal="left" vertical="top" wrapText="1"/>
    </xf>
    <xf numFmtId="0" fontId="10" fillId="0" borderId="11" xfId="65" applyFont="1" applyFill="1" applyBorder="1" applyAlignment="1">
      <alignment vertical="top" wrapText="1"/>
      <protection/>
    </xf>
    <xf numFmtId="0" fontId="10" fillId="0" borderId="10" xfId="62" applyFont="1" applyFill="1" applyBorder="1" applyAlignment="1">
      <alignment vertical="top" wrapText="1"/>
      <protection/>
    </xf>
    <xf numFmtId="0" fontId="10" fillId="0" borderId="11" xfId="62" applyFont="1" applyFill="1" applyBorder="1" applyAlignment="1">
      <alignment vertical="top" wrapText="1"/>
      <protection/>
    </xf>
    <xf numFmtId="0" fontId="13" fillId="0" borderId="11" xfId="62" applyFont="1" applyFill="1" applyBorder="1" applyAlignment="1">
      <alignment vertical="top" wrapText="1"/>
      <protection/>
    </xf>
    <xf numFmtId="0" fontId="13" fillId="0" borderId="10" xfId="0" applyFont="1" applyBorder="1" applyAlignment="1">
      <alignment horizontal="center" vertical="top"/>
    </xf>
    <xf numFmtId="49" fontId="13" fillId="0" borderId="10" xfId="62" applyNumberFormat="1" applyFont="1" applyFill="1" applyBorder="1" applyAlignment="1">
      <alignment horizontal="center" vertical="top"/>
      <protection/>
    </xf>
    <xf numFmtId="49" fontId="74" fillId="0" borderId="10" xfId="47" applyNumberFormat="1" applyFont="1" applyFill="1" applyBorder="1" applyAlignment="1">
      <alignment horizontal="center" vertical="top" wrapText="1"/>
    </xf>
    <xf numFmtId="49" fontId="13" fillId="32" borderId="10" xfId="62" applyNumberFormat="1" applyFont="1" applyFill="1" applyBorder="1" applyAlignment="1">
      <alignment horizontal="center" vertical="top"/>
      <protection/>
    </xf>
    <xf numFmtId="0" fontId="13" fillId="0" borderId="10" xfId="0" applyFont="1" applyFill="1" applyBorder="1" applyAlignment="1">
      <alignment horizontal="center" vertical="top"/>
    </xf>
    <xf numFmtId="49" fontId="13" fillId="0" borderId="10" xfId="62" applyNumberFormat="1" applyFont="1" applyFill="1" applyBorder="1" applyAlignment="1">
      <alignment horizontal="center" vertical="top" wrapText="1"/>
      <protection/>
    </xf>
    <xf numFmtId="0" fontId="14" fillId="0" borderId="10" xfId="62" applyFont="1" applyFill="1" applyBorder="1" applyAlignment="1">
      <alignment horizontal="left" vertical="top" wrapText="1"/>
      <protection/>
    </xf>
    <xf numFmtId="0" fontId="14" fillId="0" borderId="10" xfId="62" applyFont="1" applyFill="1" applyBorder="1" applyAlignment="1">
      <alignment vertical="top"/>
      <protection/>
    </xf>
    <xf numFmtId="0" fontId="13" fillId="0" borderId="11" xfId="65" applyFont="1" applyFill="1" applyBorder="1" applyAlignment="1">
      <alignment vertical="top" wrapText="1"/>
      <protection/>
    </xf>
    <xf numFmtId="0" fontId="74" fillId="0" borderId="10" xfId="65" applyFont="1" applyFill="1" applyBorder="1" applyAlignment="1">
      <alignment horizontal="left" vertical="top" wrapText="1"/>
      <protection/>
    </xf>
    <xf numFmtId="0" fontId="13" fillId="0" borderId="10" xfId="65" applyFont="1" applyFill="1" applyBorder="1" applyAlignment="1">
      <alignment horizontal="center" vertical="top"/>
      <protection/>
    </xf>
    <xf numFmtId="49" fontId="13" fillId="0" borderId="10" xfId="65" applyNumberFormat="1" applyFont="1" applyFill="1" applyBorder="1" applyAlignment="1">
      <alignment horizontal="center" vertical="top"/>
      <protection/>
    </xf>
    <xf numFmtId="49" fontId="13" fillId="0" borderId="10" xfId="0" applyNumberFormat="1" applyFont="1" applyFill="1" applyBorder="1" applyAlignment="1">
      <alignment horizontal="center" vertical="top"/>
    </xf>
    <xf numFmtId="4" fontId="13" fillId="0" borderId="10" xfId="65" applyNumberFormat="1" applyFont="1" applyFill="1" applyBorder="1" applyAlignment="1">
      <alignment vertical="top"/>
      <protection/>
    </xf>
    <xf numFmtId="0" fontId="10" fillId="0" borderId="10" xfId="65" applyFont="1" applyFill="1" applyBorder="1" applyAlignment="1">
      <alignment horizontal="center" vertical="top"/>
      <protection/>
    </xf>
    <xf numFmtId="49" fontId="10" fillId="0" borderId="10" xfId="65" applyNumberFormat="1" applyFont="1" applyFill="1" applyBorder="1" applyAlignment="1">
      <alignment horizontal="center" vertical="top"/>
      <protection/>
    </xf>
    <xf numFmtId="49" fontId="10" fillId="0" borderId="10" xfId="0" applyNumberFormat="1" applyFont="1" applyFill="1" applyBorder="1" applyAlignment="1">
      <alignment horizontal="center" vertical="top"/>
    </xf>
    <xf numFmtId="4" fontId="10" fillId="0" borderId="10" xfId="65" applyNumberFormat="1" applyFont="1" applyFill="1" applyBorder="1" applyAlignment="1">
      <alignment vertical="top"/>
      <protection/>
    </xf>
    <xf numFmtId="0" fontId="10" fillId="0" borderId="11" xfId="62" applyFont="1" applyFill="1" applyBorder="1" applyAlignment="1">
      <alignment vertical="top"/>
      <protection/>
    </xf>
    <xf numFmtId="0" fontId="74" fillId="0" borderId="14" xfId="65" applyFont="1" applyFill="1" applyBorder="1" applyAlignment="1">
      <alignment horizontal="left" vertical="top" wrapText="1"/>
      <protection/>
    </xf>
    <xf numFmtId="49" fontId="74" fillId="0" borderId="10" xfId="45" applyNumberFormat="1" applyFont="1" applyFill="1" applyBorder="1" applyAlignment="1">
      <alignment horizontal="center" vertical="top" wrapText="1"/>
    </xf>
    <xf numFmtId="0" fontId="10" fillId="0" borderId="10" xfId="65" applyFont="1" applyBorder="1" applyAlignment="1">
      <alignment horizontal="center" vertical="top"/>
      <protection/>
    </xf>
    <xf numFmtId="0" fontId="10" fillId="0" borderId="10" xfId="0" applyFont="1" applyBorder="1" applyAlignment="1">
      <alignment horizontal="center" vertical="top"/>
    </xf>
    <xf numFmtId="0" fontId="13" fillId="0" borderId="15" xfId="62" applyFont="1" applyFill="1" applyBorder="1" applyAlignment="1">
      <alignment vertical="top" wrapText="1"/>
      <protection/>
    </xf>
    <xf numFmtId="0" fontId="10" fillId="0" borderId="10" xfId="62" applyFont="1" applyFill="1" applyBorder="1" applyAlignment="1">
      <alignment horizontal="left" vertical="top" wrapText="1"/>
      <protection/>
    </xf>
    <xf numFmtId="0" fontId="13" fillId="0" borderId="10" xfId="65" applyFont="1" applyBorder="1" applyAlignment="1">
      <alignment horizontal="center" vertical="top"/>
      <protection/>
    </xf>
    <xf numFmtId="0" fontId="12" fillId="0" borderId="10" xfId="0" applyFont="1" applyFill="1" applyBorder="1" applyAlignment="1">
      <alignment horizontal="center" vertical="top" wrapText="1"/>
    </xf>
    <xf numFmtId="4" fontId="12" fillId="0" borderId="10" xfId="62" applyNumberFormat="1" applyFont="1" applyFill="1" applyBorder="1" applyAlignment="1">
      <alignment vertical="top"/>
      <protection/>
    </xf>
    <xf numFmtId="49" fontId="13" fillId="0" borderId="10" xfId="0" applyNumberFormat="1" applyFont="1" applyFill="1" applyBorder="1" applyAlignment="1">
      <alignment horizontal="center" vertical="top" wrapText="1"/>
    </xf>
    <xf numFmtId="49" fontId="10" fillId="0" borderId="10" xfId="62" applyNumberFormat="1" applyFont="1" applyFill="1" applyBorder="1" applyAlignment="1">
      <alignment horizontal="center" vertical="top" wrapText="1"/>
      <protection/>
    </xf>
    <xf numFmtId="0" fontId="70" fillId="0" borderId="16" xfId="0" applyFont="1" applyFill="1" applyBorder="1" applyAlignment="1">
      <alignment horizontal="center" vertical="top" wrapText="1"/>
    </xf>
    <xf numFmtId="0" fontId="13" fillId="0" borderId="10" xfId="62" applyFont="1" applyFill="1" applyBorder="1" applyAlignment="1">
      <alignment vertical="top"/>
      <protection/>
    </xf>
    <xf numFmtId="0" fontId="3" fillId="0" borderId="0" xfId="0" applyFont="1" applyFill="1" applyBorder="1" applyAlignment="1">
      <alignment vertical="top"/>
    </xf>
    <xf numFmtId="0" fontId="11" fillId="0" borderId="10" xfId="62" applyFont="1" applyFill="1" applyBorder="1" applyAlignment="1">
      <alignment horizontal="left" vertical="top" wrapText="1"/>
      <protection/>
    </xf>
    <xf numFmtId="0" fontId="12" fillId="0" borderId="10" xfId="62" applyFont="1" applyFill="1" applyBorder="1" applyAlignment="1">
      <alignment horizontal="left" vertical="top" wrapText="1"/>
      <protection/>
    </xf>
    <xf numFmtId="4" fontId="13" fillId="0" borderId="10" xfId="62" applyNumberFormat="1" applyFont="1" applyFill="1" applyBorder="1" applyAlignment="1">
      <alignment horizontal="right" vertical="top"/>
      <protection/>
    </xf>
    <xf numFmtId="4" fontId="1" fillId="0" borderId="10" xfId="62" applyNumberFormat="1" applyFont="1" applyFill="1" applyBorder="1" applyAlignment="1">
      <alignment horizontal="right" vertical="top"/>
      <protection/>
    </xf>
    <xf numFmtId="0" fontId="13" fillId="0" borderId="10" xfId="62" applyFont="1" applyFill="1" applyBorder="1" applyAlignment="1">
      <alignment vertical="top" wrapText="1"/>
      <protection/>
    </xf>
    <xf numFmtId="2" fontId="7" fillId="0" borderId="0" xfId="62" applyNumberFormat="1" applyFont="1" applyFill="1" applyAlignment="1">
      <alignment horizontal="center" vertical="top"/>
      <protection/>
    </xf>
    <xf numFmtId="0" fontId="0" fillId="0" borderId="0" xfId="65" applyFont="1" applyFill="1" applyAlignment="1">
      <alignment horizontal="center" vertical="top" wrapText="1"/>
      <protection/>
    </xf>
    <xf numFmtId="0" fontId="3" fillId="0" borderId="0" xfId="0" applyFont="1" applyFill="1" applyBorder="1" applyAlignment="1">
      <alignment horizontal="right" vertical="top"/>
    </xf>
    <xf numFmtId="0" fontId="3" fillId="32" borderId="10" xfId="65" applyFont="1" applyFill="1" applyBorder="1" applyAlignment="1">
      <alignment horizontal="center" vertical="top" wrapText="1"/>
      <protection/>
    </xf>
    <xf numFmtId="49" fontId="3" fillId="32" borderId="10" xfId="62" applyNumberFormat="1" applyFont="1" applyFill="1" applyBorder="1" applyAlignment="1">
      <alignment horizontal="center" vertical="top"/>
      <protection/>
    </xf>
    <xf numFmtId="0" fontId="1" fillId="0" borderId="10" xfId="62" applyFont="1" applyFill="1" applyBorder="1" applyAlignment="1">
      <alignment horizontal="center" vertical="top" wrapText="1"/>
      <protection/>
    </xf>
    <xf numFmtId="0" fontId="3" fillId="0" borderId="10" xfId="65" applyFont="1" applyFill="1" applyBorder="1" applyAlignment="1">
      <alignment horizontal="center" vertical="top" wrapText="1"/>
      <protection/>
    </xf>
    <xf numFmtId="0" fontId="13" fillId="0" borderId="10" xfId="65" applyFont="1" applyFill="1" applyBorder="1" applyAlignment="1">
      <alignment horizontal="center" vertical="top" wrapText="1"/>
      <protection/>
    </xf>
    <xf numFmtId="49" fontId="12" fillId="0" borderId="10" xfId="62" applyNumberFormat="1" applyFont="1" applyFill="1" applyBorder="1" applyAlignment="1">
      <alignment horizontal="center" vertical="top"/>
      <protection/>
    </xf>
    <xf numFmtId="49" fontId="70" fillId="0" borderId="10" xfId="45" applyNumberFormat="1" applyFont="1" applyFill="1" applyBorder="1" applyAlignment="1">
      <alignment horizontal="center" vertical="top" wrapText="1"/>
    </xf>
    <xf numFmtId="49" fontId="70" fillId="0" borderId="10" xfId="65" applyNumberFormat="1" applyFont="1" applyFill="1" applyBorder="1" applyAlignment="1">
      <alignment vertical="top" wrapText="1"/>
      <protection/>
    </xf>
    <xf numFmtId="49" fontId="10" fillId="32" borderId="10" xfId="62" applyNumberFormat="1" applyFont="1" applyFill="1" applyBorder="1" applyAlignment="1">
      <alignment horizontal="center" vertical="top"/>
      <protection/>
    </xf>
    <xf numFmtId="0" fontId="70" fillId="0" borderId="10" xfId="65" applyFont="1" applyFill="1" applyBorder="1" applyAlignment="1">
      <alignment horizontal="justify" vertical="top" wrapText="1"/>
      <protection/>
    </xf>
    <xf numFmtId="0" fontId="74" fillId="0" borderId="10" xfId="65" applyFont="1" applyFill="1" applyBorder="1" applyAlignment="1">
      <alignment horizontal="justify" vertical="top" wrapText="1"/>
      <protection/>
    </xf>
    <xf numFmtId="0" fontId="74" fillId="0" borderId="10" xfId="50" applyNumberFormat="1" applyFont="1" applyFill="1" applyBorder="1" applyAlignment="1">
      <alignment horizontal="justify" vertical="top" wrapText="1"/>
    </xf>
    <xf numFmtId="0" fontId="74" fillId="32" borderId="10" xfId="50" applyNumberFormat="1" applyFont="1" applyFill="1" applyBorder="1" applyAlignment="1">
      <alignment horizontal="justify" vertical="top" wrapText="1"/>
    </xf>
    <xf numFmtId="0" fontId="13" fillId="0" borderId="10" xfId="68" applyFont="1" applyFill="1" applyBorder="1" applyAlignment="1">
      <alignment horizontal="center" vertical="top" wrapText="1"/>
      <protection/>
    </xf>
    <xf numFmtId="0" fontId="10" fillId="32" borderId="10" xfId="62" applyFont="1" applyFill="1" applyBorder="1" applyAlignment="1">
      <alignment horizontal="center" vertical="top" wrapText="1"/>
      <protection/>
    </xf>
    <xf numFmtId="49" fontId="15" fillId="0" borderId="10" xfId="65" applyNumberFormat="1" applyFont="1" applyFill="1" applyBorder="1" applyAlignment="1">
      <alignment horizontal="center" vertical="top"/>
      <protection/>
    </xf>
    <xf numFmtId="49" fontId="13" fillId="0" borderId="10" xfId="62" applyNumberFormat="1" applyFont="1" applyFill="1" applyBorder="1" applyAlignment="1">
      <alignment horizontal="left" vertical="top"/>
      <protection/>
    </xf>
    <xf numFmtId="49" fontId="8" fillId="0" borderId="0" xfId="62" applyNumberFormat="1" applyFont="1" applyFill="1" applyAlignment="1">
      <alignment horizontal="center" vertical="top"/>
      <protection/>
    </xf>
    <xf numFmtId="0" fontId="10" fillId="32" borderId="10" xfId="65" applyFont="1" applyFill="1" applyBorder="1" applyAlignment="1">
      <alignment horizontal="center" vertical="top"/>
      <protection/>
    </xf>
    <xf numFmtId="0" fontId="10" fillId="0" borderId="10" xfId="65" applyFont="1" applyFill="1" applyBorder="1" applyAlignment="1">
      <alignment horizontal="center" vertical="top" wrapText="1"/>
      <protection/>
    </xf>
    <xf numFmtId="0" fontId="12" fillId="0" borderId="11" xfId="0" applyFont="1" applyFill="1" applyBorder="1" applyAlignment="1">
      <alignment horizontal="left" vertical="top" wrapText="1"/>
    </xf>
    <xf numFmtId="0" fontId="0" fillId="0" borderId="0" xfId="0" applyAlignment="1">
      <alignment horizontal="center" vertical="top"/>
    </xf>
    <xf numFmtId="0" fontId="70" fillId="32" borderId="10" xfId="65" applyFont="1" applyFill="1" applyBorder="1" applyAlignment="1">
      <alignment horizontal="justify" vertical="top" wrapText="1"/>
      <protection/>
    </xf>
    <xf numFmtId="0" fontId="0" fillId="32" borderId="0" xfId="0" applyFont="1" applyFill="1" applyBorder="1" applyAlignment="1">
      <alignment vertical="top"/>
    </xf>
    <xf numFmtId="49" fontId="3" fillId="32" borderId="0" xfId="62" applyNumberFormat="1" applyFont="1" applyFill="1" applyAlignment="1">
      <alignment horizontal="left" vertical="top" wrapText="1"/>
      <protection/>
    </xf>
    <xf numFmtId="0" fontId="0" fillId="32" borderId="13" xfId="62" applyFont="1" applyFill="1" applyBorder="1" applyAlignment="1">
      <alignment vertical="top"/>
      <protection/>
    </xf>
    <xf numFmtId="49" fontId="12" fillId="32" borderId="10" xfId="62" applyNumberFormat="1" applyFont="1" applyFill="1" applyBorder="1" applyAlignment="1">
      <alignment horizontal="center" vertical="top"/>
      <protection/>
    </xf>
    <xf numFmtId="49" fontId="13" fillId="32" borderId="10" xfId="65" applyNumberFormat="1" applyFont="1" applyFill="1" applyBorder="1" applyAlignment="1">
      <alignment horizontal="center" vertical="top"/>
      <protection/>
    </xf>
    <xf numFmtId="49" fontId="70" fillId="32" borderId="10" xfId="45" applyNumberFormat="1" applyFont="1" applyFill="1" applyBorder="1" applyAlignment="1">
      <alignment horizontal="center" vertical="top" wrapText="1"/>
    </xf>
    <xf numFmtId="49" fontId="10" fillId="32" borderId="10" xfId="62" applyNumberFormat="1" applyFont="1" applyFill="1" applyBorder="1" applyAlignment="1">
      <alignment horizontal="center" vertical="top" wrapText="1"/>
      <protection/>
    </xf>
    <xf numFmtId="49" fontId="10" fillId="32" borderId="10" xfId="65" applyNumberFormat="1" applyFont="1" applyFill="1" applyBorder="1" applyAlignment="1">
      <alignment horizontal="center" vertical="top"/>
      <protection/>
    </xf>
    <xf numFmtId="49" fontId="13" fillId="32" borderId="10" xfId="62" applyNumberFormat="1" applyFont="1" applyFill="1" applyBorder="1" applyAlignment="1">
      <alignment horizontal="left" vertical="top"/>
      <protection/>
    </xf>
    <xf numFmtId="49" fontId="8" fillId="32" borderId="0" xfId="62" applyNumberFormat="1" applyFont="1" applyFill="1" applyAlignment="1">
      <alignment horizontal="center" vertical="top"/>
      <protection/>
    </xf>
    <xf numFmtId="0" fontId="24" fillId="0" borderId="0" xfId="0" applyFont="1" applyFill="1" applyBorder="1" applyAlignment="1">
      <alignment vertical="center" wrapText="1"/>
    </xf>
    <xf numFmtId="0" fontId="13" fillId="32" borderId="10" xfId="62" applyFont="1" applyFill="1" applyBorder="1" applyAlignment="1">
      <alignment horizontal="left" vertical="top" wrapText="1"/>
      <protection/>
    </xf>
    <xf numFmtId="2" fontId="0" fillId="0" borderId="10" xfId="0" applyNumberFormat="1" applyFont="1" applyFill="1" applyBorder="1" applyAlignment="1">
      <alignment vertical="top" wrapText="1"/>
    </xf>
    <xf numFmtId="0" fontId="10" fillId="32" borderId="10" xfId="0" applyFont="1" applyFill="1" applyBorder="1" applyAlignment="1">
      <alignment horizontal="left" vertical="top" wrapText="1"/>
    </xf>
    <xf numFmtId="0" fontId="10" fillId="0" borderId="11" xfId="0" applyFont="1" applyFill="1" applyBorder="1" applyAlignment="1">
      <alignment horizontal="left" vertical="top" wrapText="1"/>
    </xf>
    <xf numFmtId="0" fontId="74" fillId="0" borderId="11" xfId="65" applyFont="1" applyFill="1" applyBorder="1" applyAlignment="1">
      <alignment horizontal="justify" vertical="top" wrapText="1"/>
      <protection/>
    </xf>
    <xf numFmtId="0" fontId="13" fillId="0" borderId="11" xfId="0" applyFont="1" applyFill="1" applyBorder="1" applyAlignment="1">
      <alignment horizontal="left" vertical="top" wrapText="1"/>
    </xf>
    <xf numFmtId="49" fontId="74" fillId="32" borderId="10" xfId="45" applyNumberFormat="1" applyFont="1" applyFill="1" applyBorder="1" applyAlignment="1">
      <alignment horizontal="center" vertical="top" wrapText="1"/>
    </xf>
    <xf numFmtId="2" fontId="10" fillId="0" borderId="0" xfId="62" applyNumberFormat="1" applyFont="1" applyFill="1" applyAlignment="1">
      <alignment vertical="top"/>
      <protection/>
    </xf>
    <xf numFmtId="2" fontId="75" fillId="0" borderId="0" xfId="62" applyNumberFormat="1" applyFont="1" applyFill="1" applyAlignment="1">
      <alignment horizontal="center" vertical="top"/>
      <protection/>
    </xf>
    <xf numFmtId="2" fontId="76" fillId="0" borderId="0" xfId="62" applyNumberFormat="1" applyFont="1" applyFill="1" applyAlignment="1">
      <alignment horizontal="center" vertical="top"/>
      <protection/>
    </xf>
    <xf numFmtId="0" fontId="10" fillId="0" borderId="14" xfId="65" applyFont="1" applyFill="1" applyBorder="1" applyAlignment="1">
      <alignment horizontal="center" vertical="top" wrapText="1"/>
      <protection/>
    </xf>
    <xf numFmtId="0" fontId="70" fillId="0" borderId="14" xfId="65" applyFont="1" applyFill="1" applyBorder="1" applyAlignment="1">
      <alignment horizontal="left" vertical="top" wrapText="1"/>
      <protection/>
    </xf>
    <xf numFmtId="49" fontId="10" fillId="32" borderId="10" xfId="0" applyNumberFormat="1" applyFont="1" applyFill="1" applyBorder="1" applyAlignment="1">
      <alignment horizontal="center" vertical="top"/>
    </xf>
    <xf numFmtId="4" fontId="0" fillId="0" borderId="0" xfId="62" applyNumberFormat="1" applyFont="1" applyFill="1" applyAlignment="1">
      <alignment vertical="top"/>
      <protection/>
    </xf>
    <xf numFmtId="0" fontId="3" fillId="0" borderId="0" xfId="0" applyFont="1" applyFill="1" applyBorder="1" applyAlignment="1">
      <alignment horizontal="right"/>
    </xf>
    <xf numFmtId="4" fontId="3" fillId="0" borderId="0" xfId="62" applyNumberFormat="1" applyFont="1" applyFill="1" applyAlignment="1">
      <alignment vertical="top"/>
      <protection/>
    </xf>
    <xf numFmtId="0" fontId="10" fillId="32" borderId="0" xfId="0" applyFont="1" applyFill="1" applyAlignment="1">
      <alignment vertical="top" wrapText="1"/>
    </xf>
    <xf numFmtId="4" fontId="1" fillId="0" borderId="0" xfId="62" applyNumberFormat="1" applyFont="1" applyFill="1" applyAlignment="1">
      <alignment horizontal="left" vertical="top"/>
      <protection/>
    </xf>
    <xf numFmtId="4" fontId="77" fillId="0" borderId="10" xfId="62" applyNumberFormat="1" applyFont="1" applyFill="1" applyBorder="1" applyAlignment="1">
      <alignment vertical="top"/>
      <protection/>
    </xf>
    <xf numFmtId="0" fontId="0" fillId="32" borderId="0" xfId="62" applyFont="1" applyFill="1" applyAlignment="1">
      <alignment vertical="top"/>
      <protection/>
    </xf>
    <xf numFmtId="0" fontId="3" fillId="32" borderId="0" xfId="62" applyFont="1" applyFill="1" applyAlignment="1">
      <alignment horizontal="left" vertical="top" wrapText="1"/>
      <protection/>
    </xf>
    <xf numFmtId="49" fontId="7" fillId="32" borderId="0" xfId="62" applyNumberFormat="1" applyFont="1" applyFill="1" applyAlignment="1">
      <alignment horizontal="center" vertical="top"/>
      <protection/>
    </xf>
    <xf numFmtId="0" fontId="3" fillId="32" borderId="0" xfId="0" applyFont="1" applyFill="1" applyBorder="1" applyAlignment="1">
      <alignment horizontal="right" vertical="top"/>
    </xf>
    <xf numFmtId="0" fontId="3" fillId="32" borderId="10" xfId="62" applyFont="1" applyFill="1" applyBorder="1" applyAlignment="1">
      <alignment horizontal="center" vertical="top" wrapText="1"/>
      <protection/>
    </xf>
    <xf numFmtId="192" fontId="1" fillId="32" borderId="10" xfId="62" applyNumberFormat="1" applyFont="1" applyFill="1" applyBorder="1" applyAlignment="1">
      <alignment horizontal="right" vertical="top" wrapText="1"/>
      <protection/>
    </xf>
    <xf numFmtId="4" fontId="13" fillId="32" borderId="10" xfId="62" applyNumberFormat="1" applyFont="1" applyFill="1" applyBorder="1" applyAlignment="1">
      <alignment horizontal="right" vertical="top" wrapText="1"/>
      <protection/>
    </xf>
    <xf numFmtId="4" fontId="13" fillId="32" borderId="10" xfId="62" applyNumberFormat="1" applyFont="1" applyFill="1" applyBorder="1" applyAlignment="1">
      <alignment vertical="top"/>
      <protection/>
    </xf>
    <xf numFmtId="4" fontId="10" fillId="32" borderId="10" xfId="62" applyNumberFormat="1" applyFont="1" applyFill="1" applyBorder="1" applyAlignment="1">
      <alignment vertical="top"/>
      <protection/>
    </xf>
    <xf numFmtId="4" fontId="0" fillId="32" borderId="10" xfId="62" applyNumberFormat="1" applyFont="1" applyFill="1" applyBorder="1" applyAlignment="1">
      <alignment vertical="top"/>
      <protection/>
    </xf>
    <xf numFmtId="4" fontId="13" fillId="32" borderId="10" xfId="65" applyNumberFormat="1" applyFont="1" applyFill="1" applyBorder="1" applyAlignment="1">
      <alignment vertical="top"/>
      <protection/>
    </xf>
    <xf numFmtId="4" fontId="10" fillId="32" borderId="10" xfId="65" applyNumberFormat="1" applyFont="1" applyFill="1" applyBorder="1" applyAlignment="1">
      <alignment vertical="top"/>
      <protection/>
    </xf>
    <xf numFmtId="4" fontId="13" fillId="32" borderId="10" xfId="62" applyNumberFormat="1" applyFont="1" applyFill="1" applyBorder="1" applyAlignment="1">
      <alignment horizontal="right" vertical="top"/>
      <protection/>
    </xf>
    <xf numFmtId="4" fontId="1" fillId="32" borderId="10" xfId="62" applyNumberFormat="1" applyFont="1" applyFill="1" applyBorder="1" applyAlignment="1">
      <alignment horizontal="right" vertical="top"/>
      <protection/>
    </xf>
    <xf numFmtId="0" fontId="78" fillId="0" borderId="0" xfId="62" applyFont="1" applyFill="1" applyAlignment="1">
      <alignment vertical="top"/>
      <protection/>
    </xf>
    <xf numFmtId="0" fontId="78" fillId="0" borderId="0" xfId="62" applyFont="1" applyFill="1" applyAlignment="1">
      <alignment vertical="top" wrapText="1"/>
      <protection/>
    </xf>
    <xf numFmtId="0" fontId="78" fillId="0" borderId="0" xfId="65" applyFont="1" applyAlignment="1">
      <alignment horizontal="center" vertical="top"/>
      <protection/>
    </xf>
    <xf numFmtId="49" fontId="79" fillId="0" borderId="0" xfId="62" applyNumberFormat="1" applyFont="1" applyFill="1" applyAlignment="1">
      <alignment horizontal="center" vertical="top"/>
      <protection/>
    </xf>
    <xf numFmtId="49" fontId="80" fillId="0" borderId="0" xfId="62" applyNumberFormat="1" applyFont="1" applyFill="1" applyAlignment="1">
      <alignment horizontal="center" vertical="top"/>
      <protection/>
    </xf>
    <xf numFmtId="4" fontId="80" fillId="0" borderId="0" xfId="62" applyNumberFormat="1" applyFont="1" applyFill="1" applyAlignment="1">
      <alignment horizontal="center" vertical="top"/>
      <protection/>
    </xf>
    <xf numFmtId="4" fontId="78" fillId="0" borderId="0" xfId="62" applyNumberFormat="1" applyFont="1" applyFill="1" applyAlignment="1">
      <alignment vertical="top"/>
      <protection/>
    </xf>
    <xf numFmtId="0" fontId="78" fillId="32" borderId="0" xfId="65" applyFont="1" applyFill="1" applyBorder="1" applyAlignment="1">
      <alignment vertical="top"/>
      <protection/>
    </xf>
    <xf numFmtId="0" fontId="81" fillId="32" borderId="0" xfId="65" applyFont="1" applyFill="1" applyBorder="1" applyAlignment="1">
      <alignment horizontal="center" vertical="top"/>
      <protection/>
    </xf>
    <xf numFmtId="0" fontId="78" fillId="32" borderId="0" xfId="65" applyFont="1" applyFill="1" applyBorder="1" applyAlignment="1">
      <alignment horizontal="right" vertical="top"/>
      <protection/>
    </xf>
    <xf numFmtId="2" fontId="78" fillId="32" borderId="0" xfId="65" applyNumberFormat="1" applyFont="1" applyFill="1" applyBorder="1" applyAlignment="1">
      <alignment horizontal="center" vertical="top"/>
      <protection/>
    </xf>
    <xf numFmtId="0" fontId="78" fillId="32" borderId="0" xfId="62" applyFont="1" applyFill="1" applyBorder="1" applyAlignment="1">
      <alignment horizontal="right" vertical="top"/>
      <protection/>
    </xf>
    <xf numFmtId="2" fontId="78" fillId="32" borderId="0" xfId="62" applyNumberFormat="1" applyFont="1" applyFill="1" applyBorder="1" applyAlignment="1">
      <alignment horizontal="center" vertical="top"/>
      <protection/>
    </xf>
    <xf numFmtId="0" fontId="78" fillId="32" borderId="0" xfId="62" applyFont="1" applyFill="1" applyBorder="1" applyAlignment="1">
      <alignment vertical="top"/>
      <protection/>
    </xf>
    <xf numFmtId="4" fontId="78" fillId="32" borderId="0" xfId="65" applyNumberFormat="1" applyFont="1" applyFill="1" applyBorder="1" applyAlignment="1">
      <alignment horizontal="center" vertical="top"/>
      <protection/>
    </xf>
    <xf numFmtId="4" fontId="78" fillId="32" borderId="0" xfId="62" applyNumberFormat="1" applyFont="1" applyFill="1" applyBorder="1" applyAlignment="1">
      <alignment horizontal="center" vertical="top"/>
      <protection/>
    </xf>
    <xf numFmtId="0" fontId="81" fillId="32" borderId="0" xfId="62" applyFont="1" applyFill="1" applyBorder="1" applyAlignment="1">
      <alignment horizontal="right" vertical="top"/>
      <protection/>
    </xf>
    <xf numFmtId="2" fontId="81" fillId="32" borderId="0" xfId="62" applyNumberFormat="1" applyFont="1" applyFill="1" applyBorder="1" applyAlignment="1">
      <alignment vertical="top"/>
      <protection/>
    </xf>
    <xf numFmtId="4" fontId="7" fillId="0" borderId="0" xfId="62" applyNumberFormat="1" applyFont="1" applyFill="1" applyAlignment="1">
      <alignment horizontal="center" vertical="top"/>
      <protection/>
    </xf>
    <xf numFmtId="0" fontId="0" fillId="0" borderId="0" xfId="65" applyFill="1" applyAlignment="1">
      <alignment horizontal="center" vertical="top"/>
      <protection/>
    </xf>
    <xf numFmtId="49" fontId="70" fillId="33" borderId="10" xfId="45" applyNumberFormat="1" applyFont="1" applyFill="1" applyBorder="1" applyAlignment="1">
      <alignment horizontal="center" vertical="top" wrapText="1"/>
    </xf>
    <xf numFmtId="0" fontId="10" fillId="0" borderId="14" xfId="62" applyFont="1" applyFill="1" applyBorder="1" applyAlignment="1">
      <alignment horizontal="left" vertical="top" wrapText="1"/>
      <protection/>
    </xf>
    <xf numFmtId="0" fontId="13" fillId="0" borderId="15" xfId="63" applyFont="1" applyFill="1" applyBorder="1" applyAlignment="1">
      <alignment vertical="top" wrapText="1"/>
      <protection/>
    </xf>
    <xf numFmtId="49" fontId="13" fillId="0" borderId="10" xfId="63" applyNumberFormat="1" applyFont="1" applyFill="1" applyBorder="1" applyAlignment="1">
      <alignment horizontal="center" vertical="top"/>
      <protection/>
    </xf>
    <xf numFmtId="0" fontId="0" fillId="0" borderId="11" xfId="0" applyFont="1" applyFill="1" applyBorder="1" applyAlignment="1">
      <alignment vertical="top" wrapText="1"/>
    </xf>
    <xf numFmtId="49" fontId="10" fillId="0" borderId="10" xfId="63" applyNumberFormat="1" applyFont="1" applyFill="1" applyBorder="1" applyAlignment="1">
      <alignment horizontal="center" vertical="top"/>
      <protection/>
    </xf>
    <xf numFmtId="0" fontId="10" fillId="0" borderId="15" xfId="63" applyFont="1" applyFill="1" applyBorder="1" applyAlignment="1">
      <alignment vertical="top" wrapText="1"/>
      <protection/>
    </xf>
    <xf numFmtId="4" fontId="1" fillId="32" borderId="10" xfId="62" applyNumberFormat="1" applyFont="1" applyFill="1" applyBorder="1" applyAlignment="1">
      <alignment vertical="top"/>
      <protection/>
    </xf>
    <xf numFmtId="49" fontId="10" fillId="0" borderId="10" xfId="65" applyNumberFormat="1" applyFont="1" applyBorder="1" applyAlignment="1">
      <alignment horizontal="center" vertical="top"/>
      <protection/>
    </xf>
    <xf numFmtId="0" fontId="0" fillId="0" borderId="0" xfId="0" applyFont="1" applyAlignment="1">
      <alignment wrapText="1"/>
    </xf>
    <xf numFmtId="0" fontId="3" fillId="0" borderId="0" xfId="0" applyFont="1" applyFill="1" applyAlignment="1">
      <alignment horizontal="left" vertical="top" wrapText="1"/>
    </xf>
    <xf numFmtId="49" fontId="3" fillId="0" borderId="0" xfId="0" applyNumberFormat="1" applyFont="1" applyFill="1" applyBorder="1" applyAlignment="1">
      <alignment horizontal="left" vertical="top" wrapText="1"/>
    </xf>
    <xf numFmtId="0" fontId="1" fillId="0" borderId="0" xfId="0" applyFont="1" applyFill="1" applyBorder="1" applyAlignment="1">
      <alignment horizontal="center" vertical="top" wrapText="1"/>
    </xf>
    <xf numFmtId="0" fontId="0" fillId="0" borderId="10" xfId="0" applyFont="1" applyBorder="1" applyAlignment="1">
      <alignment horizontal="justify" wrapText="1"/>
    </xf>
    <xf numFmtId="9" fontId="19" fillId="0" borderId="10" xfId="0" applyNumberFormat="1" applyFont="1" applyBorder="1" applyAlignment="1">
      <alignment horizontal="center"/>
    </xf>
    <xf numFmtId="9" fontId="0" fillId="0" borderId="11" xfId="0" applyNumberFormat="1" applyFont="1" applyBorder="1" applyAlignment="1">
      <alignment horizontal="center" vertical="top"/>
    </xf>
    <xf numFmtId="9" fontId="0" fillId="0" borderId="14" xfId="0" applyNumberFormat="1" applyFont="1" applyBorder="1" applyAlignment="1">
      <alignment horizontal="center" vertical="top"/>
    </xf>
    <xf numFmtId="0" fontId="0" fillId="0" borderId="10" xfId="0" applyFont="1" applyBorder="1" applyAlignment="1">
      <alignment horizontal="justify"/>
    </xf>
    <xf numFmtId="49" fontId="1" fillId="0" borderId="10" xfId="67" applyNumberFormat="1" applyFont="1" applyFill="1" applyBorder="1" applyAlignment="1">
      <alignment horizontal="center" vertical="center" wrapText="1"/>
      <protection/>
    </xf>
    <xf numFmtId="49" fontId="18" fillId="0" borderId="10" xfId="67" applyNumberFormat="1" applyFont="1" applyFill="1" applyBorder="1" applyAlignment="1">
      <alignment horizontal="center" vertical="center" wrapText="1"/>
      <protection/>
    </xf>
    <xf numFmtId="49" fontId="3" fillId="0" borderId="0" xfId="0" applyNumberFormat="1" applyFont="1" applyFill="1" applyAlignment="1">
      <alignment horizontal="left" vertical="top" wrapText="1"/>
    </xf>
    <xf numFmtId="0" fontId="1" fillId="0" borderId="0" xfId="0" applyFont="1" applyAlignment="1">
      <alignment horizontal="center" vertical="center" wrapText="1"/>
    </xf>
    <xf numFmtId="0" fontId="0" fillId="0" borderId="11" xfId="0" applyFont="1" applyBorder="1" applyAlignment="1">
      <alignment horizontal="center" vertical="top" wrapText="1"/>
    </xf>
    <xf numFmtId="0" fontId="0" fillId="0" borderId="14" xfId="0" applyFont="1" applyBorder="1" applyAlignment="1">
      <alignment horizontal="center" vertical="top" wrapText="1"/>
    </xf>
    <xf numFmtId="0" fontId="1" fillId="0" borderId="10" xfId="0" applyFont="1" applyBorder="1" applyAlignment="1">
      <alignment horizontal="center"/>
    </xf>
    <xf numFmtId="9" fontId="0" fillId="0" borderId="11" xfId="0" applyNumberFormat="1" applyFont="1" applyBorder="1" applyAlignment="1">
      <alignment horizontal="center" vertical="center"/>
    </xf>
    <xf numFmtId="9" fontId="0" fillId="0" borderId="14" xfId="0" applyNumberFormat="1" applyFont="1" applyBorder="1" applyAlignment="1">
      <alignment horizontal="center" vertical="center"/>
    </xf>
    <xf numFmtId="0" fontId="1" fillId="0" borderId="0" xfId="65" applyFont="1" applyAlignment="1">
      <alignment horizontal="center" vertical="top" wrapText="1"/>
      <protection/>
    </xf>
    <xf numFmtId="0" fontId="10" fillId="0" borderId="10" xfId="65" applyFont="1" applyBorder="1" applyAlignment="1">
      <alignment horizontal="center" vertical="top" wrapText="1"/>
      <protection/>
    </xf>
    <xf numFmtId="0" fontId="10" fillId="32" borderId="12" xfId="65" applyFont="1" applyFill="1" applyBorder="1" applyAlignment="1">
      <alignment horizontal="center" vertical="center" wrapText="1"/>
      <protection/>
    </xf>
    <xf numFmtId="0" fontId="10" fillId="32" borderId="17" xfId="65" applyFont="1" applyFill="1" applyBorder="1" applyAlignment="1">
      <alignment horizontal="center" vertical="center" wrapText="1"/>
      <protection/>
    </xf>
    <xf numFmtId="0" fontId="1" fillId="0" borderId="11" xfId="65" applyFont="1" applyBorder="1" applyAlignment="1">
      <alignment horizontal="center" vertical="center" wrapText="1"/>
      <protection/>
    </xf>
    <xf numFmtId="0" fontId="0" fillId="0" borderId="15" xfId="65" applyFont="1" applyBorder="1" applyAlignment="1">
      <alignment horizontal="center" wrapText="1"/>
      <protection/>
    </xf>
    <xf numFmtId="0" fontId="0" fillId="0" borderId="14" xfId="65" applyFont="1" applyBorder="1" applyAlignment="1">
      <alignment horizontal="center" wrapText="1"/>
      <protection/>
    </xf>
    <xf numFmtId="0" fontId="0" fillId="32" borderId="11" xfId="65" applyFont="1" applyFill="1" applyBorder="1" applyAlignment="1">
      <alignment horizontal="center" vertical="top" wrapText="1"/>
      <protection/>
    </xf>
    <xf numFmtId="0" fontId="0" fillId="32" borderId="14" xfId="65" applyFill="1" applyBorder="1">
      <alignment/>
      <protection/>
    </xf>
    <xf numFmtId="0" fontId="0" fillId="32" borderId="14" xfId="65" applyFont="1" applyFill="1" applyBorder="1" applyAlignment="1">
      <alignment horizontal="center" vertical="top" wrapText="1"/>
      <protection/>
    </xf>
    <xf numFmtId="0" fontId="0" fillId="0" borderId="11"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32" borderId="10" xfId="65" applyFont="1" applyFill="1" applyBorder="1" applyAlignment="1">
      <alignment horizontal="center" vertical="top"/>
      <protection/>
    </xf>
    <xf numFmtId="0" fontId="71" fillId="32" borderId="10" xfId="65" applyFont="1" applyFill="1" applyBorder="1" applyAlignment="1">
      <alignment horizontal="center" vertical="top" wrapText="1"/>
      <protection/>
    </xf>
    <xf numFmtId="0" fontId="0" fillId="0" borderId="18" xfId="65" applyFont="1" applyFill="1" applyBorder="1" applyAlignment="1">
      <alignment horizontal="center" vertical="top"/>
      <protection/>
    </xf>
    <xf numFmtId="0" fontId="0" fillId="32" borderId="10" xfId="65" applyFont="1" applyFill="1" applyBorder="1" applyAlignment="1">
      <alignment horizontal="center" vertical="top" wrapText="1"/>
      <protection/>
    </xf>
    <xf numFmtId="0" fontId="82" fillId="0" borderId="0" xfId="0" applyFont="1" applyAlignment="1">
      <alignment horizontal="center" vertical="top" wrapText="1"/>
    </xf>
    <xf numFmtId="0" fontId="71"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71" fillId="0" borderId="0" xfId="0" applyFont="1" applyAlignment="1">
      <alignment horizontal="left" vertical="center" wrapText="1"/>
    </xf>
    <xf numFmtId="0" fontId="1" fillId="0" borderId="0" xfId="0" applyFont="1" applyAlignment="1">
      <alignment horizontal="center" vertical="top"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3" fillId="0" borderId="11" xfId="65" applyFont="1" applyFill="1" applyBorder="1" applyAlignment="1">
      <alignment horizontal="left" vertical="top" wrapText="1"/>
      <protection/>
    </xf>
    <xf numFmtId="0" fontId="13" fillId="0" borderId="14" xfId="65" applyFont="1" applyFill="1" applyBorder="1" applyAlignment="1">
      <alignment horizontal="left" vertical="top" wrapText="1"/>
      <protection/>
    </xf>
    <xf numFmtId="0" fontId="10" fillId="0" borderId="11" xfId="65" applyFont="1" applyFill="1" applyBorder="1" applyAlignment="1">
      <alignment horizontal="left" vertical="top" wrapText="1"/>
      <protection/>
    </xf>
    <xf numFmtId="0" fontId="10" fillId="0" borderId="14" xfId="65" applyFont="1" applyFill="1" applyBorder="1" applyAlignment="1">
      <alignment horizontal="left" vertical="top" wrapText="1"/>
      <protection/>
    </xf>
    <xf numFmtId="0" fontId="13" fillId="0" borderId="11" xfId="62" applyFont="1" applyFill="1" applyBorder="1" applyAlignment="1">
      <alignment horizontal="left" vertical="top"/>
      <protection/>
    </xf>
    <xf numFmtId="0" fontId="13" fillId="0" borderId="14" xfId="62" applyFont="1" applyFill="1" applyBorder="1" applyAlignment="1">
      <alignment horizontal="left" vertical="top"/>
      <protection/>
    </xf>
    <xf numFmtId="0" fontId="10" fillId="0" borderId="11" xfId="62" applyFont="1" applyFill="1" applyBorder="1" applyAlignment="1">
      <alignment horizontal="left" vertical="top"/>
      <protection/>
    </xf>
    <xf numFmtId="0" fontId="10" fillId="0" borderId="14" xfId="62" applyFont="1" applyFill="1" applyBorder="1" applyAlignment="1">
      <alignment horizontal="left" vertical="top"/>
      <protection/>
    </xf>
    <xf numFmtId="0" fontId="13" fillId="0" borderId="11" xfId="62" applyFont="1" applyFill="1" applyBorder="1" applyAlignment="1">
      <alignment horizontal="left" vertical="top" wrapText="1"/>
      <protection/>
    </xf>
    <xf numFmtId="0" fontId="13" fillId="0" borderId="14" xfId="62" applyFont="1" applyFill="1" applyBorder="1" applyAlignment="1">
      <alignment horizontal="left" vertical="top" wrapText="1"/>
      <protection/>
    </xf>
    <xf numFmtId="0" fontId="10" fillId="32" borderId="11" xfId="65" applyFont="1" applyFill="1" applyBorder="1" applyAlignment="1">
      <alignment horizontal="justify" vertical="top" wrapText="1"/>
      <protection/>
    </xf>
    <xf numFmtId="0" fontId="10" fillId="32" borderId="14" xfId="65" applyFont="1" applyFill="1" applyBorder="1" applyAlignment="1">
      <alignment horizontal="justify" vertical="top" wrapText="1"/>
      <protection/>
    </xf>
    <xf numFmtId="0" fontId="13" fillId="32" borderId="11" xfId="65" applyFont="1" applyFill="1" applyBorder="1" applyAlignment="1">
      <alignment horizontal="left" vertical="top" wrapText="1"/>
      <protection/>
    </xf>
    <xf numFmtId="0" fontId="13" fillId="32" borderId="14" xfId="65" applyFont="1" applyFill="1" applyBorder="1" applyAlignment="1">
      <alignment horizontal="left" vertical="top" wrapText="1"/>
      <protection/>
    </xf>
    <xf numFmtId="0" fontId="1" fillId="0" borderId="10" xfId="62" applyFont="1" applyFill="1" applyBorder="1" applyAlignment="1">
      <alignment horizontal="left" vertical="top" wrapText="1"/>
      <protection/>
    </xf>
    <xf numFmtId="0" fontId="1" fillId="0" borderId="11" xfId="62" applyFont="1" applyFill="1" applyBorder="1" applyAlignment="1">
      <alignment horizontal="left" vertical="top" wrapText="1"/>
      <protection/>
    </xf>
    <xf numFmtId="0" fontId="1" fillId="0" borderId="14" xfId="62" applyFont="1" applyFill="1" applyBorder="1" applyAlignment="1">
      <alignment horizontal="left" vertical="top" wrapText="1"/>
      <protection/>
    </xf>
    <xf numFmtId="0" fontId="10" fillId="32" borderId="11" xfId="62" applyFont="1" applyFill="1" applyBorder="1" applyAlignment="1">
      <alignment horizontal="left" vertical="top" wrapText="1"/>
      <protection/>
    </xf>
    <xf numFmtId="0" fontId="10" fillId="32" borderId="14" xfId="62" applyFont="1" applyFill="1" applyBorder="1" applyAlignment="1">
      <alignment horizontal="left" vertical="top" wrapText="1"/>
      <protection/>
    </xf>
    <xf numFmtId="0" fontId="10" fillId="0" borderId="11" xfId="62" applyFont="1" applyFill="1" applyBorder="1" applyAlignment="1">
      <alignment horizontal="left" vertical="top" wrapText="1"/>
      <protection/>
    </xf>
    <xf numFmtId="0" fontId="10" fillId="0" borderId="14" xfId="62" applyFont="1" applyFill="1" applyBorder="1" applyAlignment="1">
      <alignment horizontal="left" vertical="top" wrapText="1"/>
      <protection/>
    </xf>
    <xf numFmtId="0" fontId="3" fillId="0" borderId="0" xfId="0" applyFont="1" applyFill="1" applyBorder="1" applyAlignment="1">
      <alignment horizontal="left" vertical="top" wrapText="1"/>
    </xf>
    <xf numFmtId="0" fontId="3" fillId="0" borderId="0" xfId="62" applyFont="1" applyFill="1" applyAlignment="1">
      <alignment horizontal="left" vertical="top" wrapText="1"/>
      <protection/>
    </xf>
    <xf numFmtId="49" fontId="3" fillId="0" borderId="0" xfId="0" applyNumberFormat="1" applyFont="1" applyAlignment="1">
      <alignment horizontal="left" vertical="top" wrapText="1"/>
    </xf>
    <xf numFmtId="0" fontId="1" fillId="0" borderId="0" xfId="62" applyFont="1" applyFill="1" applyAlignment="1">
      <alignment horizontal="center" vertical="top" wrapText="1"/>
      <protection/>
    </xf>
    <xf numFmtId="0" fontId="3" fillId="0" borderId="11" xfId="62" applyFont="1" applyFill="1" applyBorder="1" applyAlignment="1">
      <alignment horizontal="center" vertical="top" wrapText="1"/>
      <protection/>
    </xf>
    <xf numFmtId="0" fontId="3" fillId="0" borderId="14" xfId="62" applyFont="1" applyFill="1" applyBorder="1" applyAlignment="1">
      <alignment horizontal="center" vertical="top" wrapText="1"/>
      <protection/>
    </xf>
    <xf numFmtId="0" fontId="24" fillId="0" borderId="0" xfId="0" applyFont="1" applyFill="1" applyBorder="1" applyAlignment="1">
      <alignment horizontal="center" vertical="center" wrapText="1"/>
    </xf>
    <xf numFmtId="0" fontId="13" fillId="0" borderId="10" xfId="62" applyFont="1" applyFill="1" applyBorder="1" applyAlignment="1">
      <alignment horizontal="left" vertical="top" wrapText="1"/>
      <protection/>
    </xf>
    <xf numFmtId="49" fontId="3" fillId="0" borderId="0" xfId="0" applyNumberFormat="1" applyFont="1" applyAlignment="1">
      <alignment vertical="top" wrapText="1"/>
    </xf>
    <xf numFmtId="0" fontId="3" fillId="0" borderId="10" xfId="62" applyFont="1" applyFill="1" applyBorder="1" applyAlignment="1">
      <alignment horizontal="center" vertical="top" wrapText="1"/>
      <protection/>
    </xf>
    <xf numFmtId="0" fontId="1" fillId="0" borderId="0" xfId="66" applyFont="1" applyFill="1" applyBorder="1" applyAlignment="1">
      <alignment horizontal="center" vertical="center" wrapText="1"/>
      <protection/>
    </xf>
    <xf numFmtId="0" fontId="3" fillId="0" borderId="0" xfId="0" applyFont="1" applyAlignment="1">
      <alignment horizontal="left" vertical="top" wrapText="1"/>
    </xf>
    <xf numFmtId="0" fontId="1" fillId="0" borderId="10" xfId="64" applyFont="1" applyFill="1" applyBorder="1" applyAlignment="1">
      <alignment vertical="center" wrapText="1"/>
      <protection/>
    </xf>
    <xf numFmtId="49" fontId="3" fillId="0" borderId="0" xfId="64" applyNumberFormat="1" applyFont="1" applyAlignment="1">
      <alignment horizontal="left" vertical="top" wrapText="1"/>
      <protection/>
    </xf>
    <xf numFmtId="0" fontId="1" fillId="0" borderId="0" xfId="64" applyFont="1" applyFill="1" applyAlignment="1">
      <alignment horizontal="center" vertical="center" wrapText="1"/>
      <protection/>
    </xf>
    <xf numFmtId="0" fontId="0" fillId="0" borderId="10" xfId="64" applyFont="1" applyFill="1" applyBorder="1" applyAlignment="1">
      <alignment vertical="top" wrapText="1"/>
      <protection/>
    </xf>
    <xf numFmtId="0" fontId="0" fillId="0" borderId="0" xfId="0" applyFont="1" applyFill="1" applyBorder="1" applyAlignment="1">
      <alignment horizontal="left" vertical="top" wrapText="1"/>
    </xf>
    <xf numFmtId="0" fontId="3" fillId="0" borderId="0" xfId="64" applyFont="1" applyFill="1" applyAlignment="1">
      <alignment horizontal="left" vertical="top"/>
      <protection/>
    </xf>
    <xf numFmtId="0" fontId="0" fillId="0" borderId="10" xfId="64" applyFont="1" applyFill="1" applyBorder="1" applyAlignment="1">
      <alignment horizontal="center" vertical="top" wrapText="1"/>
      <protection/>
    </xf>
  </cellXfs>
  <cellStyles count="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0] 2" xfId="45"/>
    <cellStyle name="Денежный [0] 3" xfId="46"/>
    <cellStyle name="Денежный [0] 3 2" xfId="47"/>
    <cellStyle name="Денежный [0] 4" xfId="48"/>
    <cellStyle name="Денежный [0] 5" xfId="49"/>
    <cellStyle name="Денежный 2" xfId="50"/>
    <cellStyle name="Денежный 3" xfId="51"/>
    <cellStyle name="Денежный 4" xfId="52"/>
    <cellStyle name="Денежный 5"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Обычный 2" xfId="62"/>
    <cellStyle name="Обычный 2 2" xfId="63"/>
    <cellStyle name="Обычный 3" xfId="64"/>
    <cellStyle name="Обычный 4" xfId="65"/>
    <cellStyle name="Обычный_method_2_1" xfId="66"/>
    <cellStyle name="Обычный_Администраторы" xfId="67"/>
    <cellStyle name="Обычный_Расходы Надва" xfId="68"/>
    <cellStyle name="Followed Hyperlink"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Финансовый [0] 2" xfId="78"/>
    <cellStyle name="Финансовый 2" xfId="79"/>
    <cellStyle name="Финансовый 3" xfId="80"/>
    <cellStyle name="Хороший"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rina\&#1084;&#1086;&#1080;%20&#1076;&#1086;&#1082;&#1091;&#1084;&#1077;&#1085;&#1090;&#1099;\ADMINISTRATOR\Downloads\&#1055;&#1088;&#1086;&#1077;&#1082;&#1090;%20&#1041;&#1102;&#1076;&#1078;&#1077;&#1090;%202018-2020&#1075;&#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Дох."/>
      <sheetName val="4.Адм.дох"/>
      <sheetName val="Вед.18"/>
      <sheetName val="МП 18"/>
      <sheetName val="Ист17"/>
    </sheetNames>
    <sheetDataSet>
      <sheetData sheetId="0">
        <row r="46">
          <cell r="C46">
            <v>3102079.3600000003</v>
          </cell>
          <cell r="D46">
            <v>3296978.9299999997</v>
          </cell>
          <cell r="E46">
            <v>3484498.67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consultantplus://offline/ref=E88F0C8B57259A8E16544F9DC27CADC22B5729ED2611768BD70DA245F7B40A830CAE0EEB7020B4B475BE71c8fBK"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L49"/>
  <sheetViews>
    <sheetView tabSelected="1" zoomScalePageLayoutView="0" workbookViewId="0" topLeftCell="A10">
      <selection activeCell="A39" sqref="A39"/>
    </sheetView>
  </sheetViews>
  <sheetFormatPr defaultColWidth="9.140625" defaultRowHeight="12.75"/>
  <cols>
    <col min="1" max="1" width="22.421875" style="10" customWidth="1"/>
    <col min="2" max="2" width="53.421875" style="1" customWidth="1"/>
    <col min="3" max="5" width="12.00390625" style="1" customWidth="1"/>
    <col min="6" max="18" width="9.140625" style="1" customWidth="1"/>
    <col min="19" max="19" width="10.7109375" style="1" customWidth="1"/>
    <col min="20" max="16384" width="9.140625" style="1" customWidth="1"/>
  </cols>
  <sheetData>
    <row r="1" ht="12.75" hidden="1">
      <c r="B1" s="20" t="s">
        <v>81</v>
      </c>
    </row>
    <row r="2" spans="2:5" ht="33" customHeight="1" hidden="1">
      <c r="B2" s="318" t="s">
        <v>170</v>
      </c>
      <c r="C2" s="318"/>
      <c r="D2" s="318"/>
      <c r="E2" s="318"/>
    </row>
    <row r="3" spans="1:5" ht="16.5" customHeight="1">
      <c r="A3" s="20"/>
      <c r="B3" s="91" t="s">
        <v>156</v>
      </c>
      <c r="C3" s="67"/>
      <c r="D3" s="67"/>
      <c r="E3" s="67"/>
    </row>
    <row r="4" spans="1:5" ht="26.25" customHeight="1">
      <c r="A4" s="20"/>
      <c r="B4" s="319" t="s">
        <v>390</v>
      </c>
      <c r="C4" s="319"/>
      <c r="D4" s="319"/>
      <c r="E4" s="319"/>
    </row>
    <row r="5" spans="1:5" ht="24.75" customHeight="1">
      <c r="A5" s="320" t="s">
        <v>391</v>
      </c>
      <c r="B5" s="320"/>
      <c r="C5" s="320"/>
      <c r="D5" s="320"/>
      <c r="E5" s="320"/>
    </row>
    <row r="6" spans="1:5" ht="12.75">
      <c r="A6" s="20"/>
      <c r="B6" s="3"/>
      <c r="C6" s="24"/>
      <c r="D6" s="24"/>
      <c r="E6" s="220" t="s">
        <v>281</v>
      </c>
    </row>
    <row r="7" spans="1:2" ht="12.75" hidden="1">
      <c r="A7" s="10" t="s">
        <v>70</v>
      </c>
      <c r="B7" s="14" t="s">
        <v>70</v>
      </c>
    </row>
    <row r="8" spans="1:5" s="10" customFormat="1" ht="26.25" customHeight="1">
      <c r="A8" s="30" t="s">
        <v>71</v>
      </c>
      <c r="B8" s="30" t="s">
        <v>37</v>
      </c>
      <c r="C8" s="5" t="s">
        <v>220</v>
      </c>
      <c r="D8" s="5" t="s">
        <v>319</v>
      </c>
      <c r="E8" s="5" t="s">
        <v>371</v>
      </c>
    </row>
    <row r="9" spans="1:5" ht="12.75">
      <c r="A9" s="9">
        <v>1</v>
      </c>
      <c r="B9" s="9">
        <v>2</v>
      </c>
      <c r="C9" s="9">
        <v>3</v>
      </c>
      <c r="D9" s="9">
        <v>3</v>
      </c>
      <c r="E9" s="9">
        <v>4</v>
      </c>
    </row>
    <row r="10" spans="1:5" s="2" customFormat="1" ht="12.75">
      <c r="A10" s="21" t="s">
        <v>72</v>
      </c>
      <c r="B10" s="16" t="s">
        <v>1</v>
      </c>
      <c r="C10" s="92">
        <f>C11+C15+C26+C18</f>
        <v>1476200</v>
      </c>
      <c r="D10" s="92">
        <f>D11+D15+D26+D18</f>
        <v>1492800</v>
      </c>
      <c r="E10" s="92">
        <f>E11+E15+E26+E18</f>
        <v>1508100</v>
      </c>
    </row>
    <row r="11" spans="1:5" s="2" customFormat="1" ht="16.5" customHeight="1">
      <c r="A11" s="21" t="s">
        <v>73</v>
      </c>
      <c r="B11" s="13" t="s">
        <v>54</v>
      </c>
      <c r="C11" s="92">
        <f>C12</f>
        <v>55000</v>
      </c>
      <c r="D11" s="92">
        <f>D12</f>
        <v>57600</v>
      </c>
      <c r="E11" s="92">
        <f>E12</f>
        <v>62900</v>
      </c>
    </row>
    <row r="12" spans="1:5" ht="12.75">
      <c r="A12" s="9" t="s">
        <v>74</v>
      </c>
      <c r="B12" s="15" t="s">
        <v>75</v>
      </c>
      <c r="C12" s="93">
        <f>C13+C14</f>
        <v>55000</v>
      </c>
      <c r="D12" s="93">
        <f>D13+D14</f>
        <v>57600</v>
      </c>
      <c r="E12" s="93">
        <f>E13+E14</f>
        <v>62900</v>
      </c>
    </row>
    <row r="13" spans="1:5" ht="65.25" customHeight="1">
      <c r="A13" s="9" t="s">
        <v>0</v>
      </c>
      <c r="B13" s="17" t="s">
        <v>145</v>
      </c>
      <c r="C13" s="93">
        <v>55000</v>
      </c>
      <c r="D13" s="93">
        <v>57600</v>
      </c>
      <c r="E13" s="93">
        <v>62900</v>
      </c>
    </row>
    <row r="14" spans="1:5" ht="32.25" customHeight="1" hidden="1">
      <c r="A14" s="9" t="s">
        <v>168</v>
      </c>
      <c r="B14" s="17" t="s">
        <v>169</v>
      </c>
      <c r="C14" s="18">
        <v>0</v>
      </c>
      <c r="D14" s="18">
        <v>0</v>
      </c>
      <c r="E14" s="18">
        <v>0</v>
      </c>
    </row>
    <row r="15" spans="1:5" s="2" customFormat="1" ht="19.5" customHeight="1" hidden="1">
      <c r="A15" s="21" t="s">
        <v>2</v>
      </c>
      <c r="B15" s="13" t="s">
        <v>76</v>
      </c>
      <c r="C15" s="19">
        <f aca="true" t="shared" si="0" ref="C15:E16">C16</f>
        <v>0</v>
      </c>
      <c r="D15" s="19">
        <f t="shared" si="0"/>
        <v>0</v>
      </c>
      <c r="E15" s="19">
        <f t="shared" si="0"/>
        <v>0</v>
      </c>
    </row>
    <row r="16" spans="1:5" ht="18.75" customHeight="1" hidden="1">
      <c r="A16" s="9" t="s">
        <v>3</v>
      </c>
      <c r="B16" s="12" t="s">
        <v>77</v>
      </c>
      <c r="C16" s="18">
        <f t="shared" si="0"/>
        <v>0</v>
      </c>
      <c r="D16" s="18">
        <f t="shared" si="0"/>
        <v>0</v>
      </c>
      <c r="E16" s="18">
        <f t="shared" si="0"/>
        <v>0</v>
      </c>
    </row>
    <row r="17" spans="1:5" ht="20.25" customHeight="1" hidden="1">
      <c r="A17" s="9" t="s">
        <v>4</v>
      </c>
      <c r="B17" s="12" t="s">
        <v>77</v>
      </c>
      <c r="C17" s="18">
        <v>0</v>
      </c>
      <c r="D17" s="18">
        <v>0</v>
      </c>
      <c r="E17" s="18">
        <v>0</v>
      </c>
    </row>
    <row r="18" spans="1:5" s="28" customFormat="1" ht="18.75" customHeight="1">
      <c r="A18" s="26" t="s">
        <v>5</v>
      </c>
      <c r="B18" s="27" t="s">
        <v>6</v>
      </c>
      <c r="C18" s="94">
        <f>C19+C21</f>
        <v>1350000</v>
      </c>
      <c r="D18" s="94">
        <f>D19+D21</f>
        <v>1364000</v>
      </c>
      <c r="E18" s="94">
        <f>E19+E21</f>
        <v>1374000</v>
      </c>
    </row>
    <row r="19" spans="1:5" s="8" customFormat="1" ht="18.75" customHeight="1">
      <c r="A19" s="25" t="s">
        <v>7</v>
      </c>
      <c r="B19" s="29" t="s">
        <v>8</v>
      </c>
      <c r="C19" s="95">
        <f>C20</f>
        <v>30000</v>
      </c>
      <c r="D19" s="95">
        <f>D20</f>
        <v>31000</v>
      </c>
      <c r="E19" s="95">
        <f>E20</f>
        <v>31000</v>
      </c>
    </row>
    <row r="20" spans="1:5" s="8" customFormat="1" ht="39.75" customHeight="1">
      <c r="A20" s="25" t="s">
        <v>9</v>
      </c>
      <c r="B20" s="29" t="s">
        <v>134</v>
      </c>
      <c r="C20" s="95">
        <v>30000</v>
      </c>
      <c r="D20" s="95">
        <v>31000</v>
      </c>
      <c r="E20" s="95">
        <v>31000</v>
      </c>
    </row>
    <row r="21" spans="1:5" s="8" customFormat="1" ht="18.75" customHeight="1">
      <c r="A21" s="26" t="s">
        <v>10</v>
      </c>
      <c r="B21" s="27" t="s">
        <v>11</v>
      </c>
      <c r="C21" s="94">
        <f>C24+C22</f>
        <v>1320000</v>
      </c>
      <c r="D21" s="94">
        <f>D24+D22</f>
        <v>1333000</v>
      </c>
      <c r="E21" s="94">
        <f>E24+E22</f>
        <v>1343000</v>
      </c>
    </row>
    <row r="22" spans="1:5" s="8" customFormat="1" ht="16.5" customHeight="1">
      <c r="A22" s="23" t="s">
        <v>137</v>
      </c>
      <c r="B22" s="29" t="s">
        <v>138</v>
      </c>
      <c r="C22" s="95">
        <f>C23</f>
        <v>1016000</v>
      </c>
      <c r="D22" s="95">
        <f>D23</f>
        <v>1026000</v>
      </c>
      <c r="E22" s="95">
        <f>E23</f>
        <v>1033000</v>
      </c>
    </row>
    <row r="23" spans="1:5" s="8" customFormat="1" ht="26.25" customHeight="1">
      <c r="A23" s="23" t="s">
        <v>135</v>
      </c>
      <c r="B23" s="29" t="s">
        <v>139</v>
      </c>
      <c r="C23" s="95">
        <v>1016000</v>
      </c>
      <c r="D23" s="95">
        <v>1026000</v>
      </c>
      <c r="E23" s="95">
        <v>1033000</v>
      </c>
    </row>
    <row r="24" spans="1:5" s="8" customFormat="1" ht="15.75" customHeight="1">
      <c r="A24" s="23" t="s">
        <v>141</v>
      </c>
      <c r="B24" s="29" t="s">
        <v>140</v>
      </c>
      <c r="C24" s="95">
        <f>C25</f>
        <v>304000</v>
      </c>
      <c r="D24" s="95">
        <f>D25</f>
        <v>307000</v>
      </c>
      <c r="E24" s="95">
        <f>E25</f>
        <v>310000</v>
      </c>
    </row>
    <row r="25" spans="1:5" s="8" customFormat="1" ht="37.5" customHeight="1">
      <c r="A25" s="23" t="s">
        <v>136</v>
      </c>
      <c r="B25" s="29" t="s">
        <v>142</v>
      </c>
      <c r="C25" s="95">
        <v>304000</v>
      </c>
      <c r="D25" s="95">
        <v>307000</v>
      </c>
      <c r="E25" s="95">
        <v>310000</v>
      </c>
    </row>
    <row r="26" spans="1:5" s="2" customFormat="1" ht="37.5" customHeight="1">
      <c r="A26" s="21" t="s">
        <v>78</v>
      </c>
      <c r="B26" s="13" t="s">
        <v>55</v>
      </c>
      <c r="C26" s="96">
        <f>C27</f>
        <v>71200</v>
      </c>
      <c r="D26" s="96">
        <f aca="true" t="shared" si="1" ref="D26:E28">D27</f>
        <v>71200</v>
      </c>
      <c r="E26" s="96">
        <f t="shared" si="1"/>
        <v>71200</v>
      </c>
    </row>
    <row r="27" spans="1:5" ht="76.5" customHeight="1">
      <c r="A27" s="9" t="s">
        <v>79</v>
      </c>
      <c r="B27" s="31" t="s">
        <v>64</v>
      </c>
      <c r="C27" s="97">
        <f>C28</f>
        <v>71200</v>
      </c>
      <c r="D27" s="97">
        <f t="shared" si="1"/>
        <v>71200</v>
      </c>
      <c r="E27" s="97">
        <f t="shared" si="1"/>
        <v>71200</v>
      </c>
    </row>
    <row r="28" spans="1:5" ht="68.25" customHeight="1">
      <c r="A28" s="9" t="s">
        <v>80</v>
      </c>
      <c r="B28" s="17" t="s">
        <v>132</v>
      </c>
      <c r="C28" s="97">
        <f>C29</f>
        <v>71200</v>
      </c>
      <c r="D28" s="97">
        <f t="shared" si="1"/>
        <v>71200</v>
      </c>
      <c r="E28" s="97">
        <f t="shared" si="1"/>
        <v>71200</v>
      </c>
    </row>
    <row r="29" spans="1:5" ht="53.25" customHeight="1">
      <c r="A29" s="9" t="s">
        <v>13</v>
      </c>
      <c r="B29" s="12" t="s">
        <v>126</v>
      </c>
      <c r="C29" s="93">
        <v>71200</v>
      </c>
      <c r="D29" s="93">
        <v>71200</v>
      </c>
      <c r="E29" s="93">
        <v>71200</v>
      </c>
    </row>
    <row r="30" spans="1:12" s="4" customFormat="1" ht="17.25" customHeight="1">
      <c r="A30" s="11" t="s">
        <v>14</v>
      </c>
      <c r="B30" s="13" t="s">
        <v>15</v>
      </c>
      <c r="C30" s="98">
        <f>C31</f>
        <v>1030527</v>
      </c>
      <c r="D30" s="98">
        <f>D31</f>
        <v>1078392</v>
      </c>
      <c r="E30" s="98">
        <f>E31</f>
        <v>1153546</v>
      </c>
      <c r="F30" s="22"/>
      <c r="G30" s="22"/>
      <c r="H30" s="22"/>
      <c r="I30" s="22"/>
      <c r="J30" s="22"/>
      <c r="K30" s="22"/>
      <c r="L30" s="22"/>
    </row>
    <row r="31" spans="1:12" s="3" customFormat="1" ht="26.25" customHeight="1">
      <c r="A31" s="5" t="s">
        <v>16</v>
      </c>
      <c r="B31" s="12" t="s">
        <v>17</v>
      </c>
      <c r="C31" s="256">
        <f>C32+C37+C43</f>
        <v>1030527</v>
      </c>
      <c r="D31" s="256">
        <f>D32+D37+D43</f>
        <v>1078392</v>
      </c>
      <c r="E31" s="256">
        <f>E32+E37+E43</f>
        <v>1153546</v>
      </c>
      <c r="F31" s="7"/>
      <c r="G31" s="7"/>
      <c r="H31" s="7"/>
      <c r="I31" s="7"/>
      <c r="J31" s="7"/>
      <c r="K31" s="7"/>
      <c r="L31" s="7"/>
    </row>
    <row r="32" spans="1:12" s="4" customFormat="1" ht="28.5" customHeight="1">
      <c r="A32" s="11" t="s">
        <v>176</v>
      </c>
      <c r="B32" s="13" t="s">
        <v>179</v>
      </c>
      <c r="C32" s="98">
        <f>C33+C35</f>
        <v>2300</v>
      </c>
      <c r="D32" s="98">
        <f>D33+D35</f>
        <v>0</v>
      </c>
      <c r="E32" s="98">
        <f>E33+E35</f>
        <v>11000</v>
      </c>
      <c r="F32" s="22"/>
      <c r="G32" s="22"/>
      <c r="H32" s="22"/>
      <c r="I32" s="22"/>
      <c r="J32" s="22"/>
      <c r="K32" s="22"/>
      <c r="L32" s="22"/>
    </row>
    <row r="33" spans="1:12" s="3" customFormat="1" ht="17.25" customHeight="1">
      <c r="A33" s="5" t="s">
        <v>414</v>
      </c>
      <c r="B33" s="12" t="s">
        <v>18</v>
      </c>
      <c r="C33" s="256">
        <f>C34</f>
        <v>2300</v>
      </c>
      <c r="D33" s="256">
        <f>D34</f>
        <v>0</v>
      </c>
      <c r="E33" s="256">
        <f>E34</f>
        <v>11000</v>
      </c>
      <c r="F33" s="7"/>
      <c r="G33" s="7"/>
      <c r="H33" s="7"/>
      <c r="I33" s="7"/>
      <c r="J33" s="7"/>
      <c r="K33" s="7"/>
      <c r="L33" s="7"/>
    </row>
    <row r="34" spans="1:9" s="3" customFormat="1" ht="25.5" customHeight="1">
      <c r="A34" s="5" t="s">
        <v>415</v>
      </c>
      <c r="B34" s="101" t="s">
        <v>413</v>
      </c>
      <c r="C34" s="256">
        <v>2300</v>
      </c>
      <c r="D34" s="256">
        <v>0</v>
      </c>
      <c r="E34" s="256">
        <v>11000</v>
      </c>
      <c r="G34" s="6"/>
      <c r="H34" s="6"/>
      <c r="I34" s="6"/>
    </row>
    <row r="35" spans="1:11" s="3" customFormat="1" ht="30" customHeight="1" hidden="1">
      <c r="A35" s="5" t="s">
        <v>177</v>
      </c>
      <c r="B35" s="12" t="s">
        <v>19</v>
      </c>
      <c r="C35" s="256">
        <f>C36</f>
        <v>0</v>
      </c>
      <c r="D35" s="256">
        <f>D36</f>
        <v>0</v>
      </c>
      <c r="E35" s="256">
        <f>E36</f>
        <v>0</v>
      </c>
      <c r="F35" s="7"/>
      <c r="G35" s="7"/>
      <c r="H35" s="7"/>
      <c r="I35" s="7"/>
      <c r="J35" s="7"/>
      <c r="K35" s="7"/>
    </row>
    <row r="36" spans="1:9" s="3" customFormat="1" ht="26.25" customHeight="1" hidden="1">
      <c r="A36" s="5" t="s">
        <v>178</v>
      </c>
      <c r="B36" s="12" t="s">
        <v>143</v>
      </c>
      <c r="C36" s="256">
        <v>0</v>
      </c>
      <c r="D36" s="256">
        <v>0</v>
      </c>
      <c r="E36" s="256">
        <v>0</v>
      </c>
      <c r="G36" s="6"/>
      <c r="H36" s="6"/>
      <c r="I36" s="6"/>
    </row>
    <row r="37" spans="1:10" s="4" customFormat="1" ht="27.75" customHeight="1">
      <c r="A37" s="11" t="s">
        <v>342</v>
      </c>
      <c r="B37" s="13" t="s">
        <v>180</v>
      </c>
      <c r="C37" s="98">
        <f>C38+C40</f>
        <v>80879</v>
      </c>
      <c r="D37" s="98">
        <f>D38+D40</f>
        <v>81597</v>
      </c>
      <c r="E37" s="98">
        <f>E38+E40</f>
        <v>84750</v>
      </c>
      <c r="F37" s="22"/>
      <c r="G37" s="22"/>
      <c r="H37" s="22"/>
      <c r="I37" s="22"/>
      <c r="J37" s="22"/>
    </row>
    <row r="38" spans="1:11" s="3" customFormat="1" ht="39.75" customHeight="1">
      <c r="A38" s="5" t="s">
        <v>343</v>
      </c>
      <c r="B38" s="12" t="s">
        <v>20</v>
      </c>
      <c r="C38" s="256">
        <f>C39</f>
        <v>80879</v>
      </c>
      <c r="D38" s="256">
        <f>D39</f>
        <v>81597</v>
      </c>
      <c r="E38" s="256">
        <f>E39</f>
        <v>84750</v>
      </c>
      <c r="F38" s="7"/>
      <c r="G38" s="7"/>
      <c r="H38" s="7"/>
      <c r="I38" s="7"/>
      <c r="J38" s="7"/>
      <c r="K38" s="7"/>
    </row>
    <row r="39" spans="1:9" s="3" customFormat="1" ht="39.75" customHeight="1">
      <c r="A39" s="5" t="s">
        <v>344</v>
      </c>
      <c r="B39" s="12" t="s">
        <v>181</v>
      </c>
      <c r="C39" s="256">
        <v>80879</v>
      </c>
      <c r="D39" s="256">
        <v>81597</v>
      </c>
      <c r="E39" s="256">
        <v>84750</v>
      </c>
      <c r="G39" s="6"/>
      <c r="I39" s="6"/>
    </row>
    <row r="40" spans="1:11" s="3" customFormat="1" ht="27" customHeight="1" hidden="1">
      <c r="A40" s="5" t="s">
        <v>182</v>
      </c>
      <c r="B40" s="12" t="s">
        <v>21</v>
      </c>
      <c r="C40" s="256">
        <f aca="true" t="shared" si="2" ref="C40:E41">C41</f>
        <v>0</v>
      </c>
      <c r="D40" s="256">
        <f t="shared" si="2"/>
        <v>0</v>
      </c>
      <c r="E40" s="256">
        <f t="shared" si="2"/>
        <v>0</v>
      </c>
      <c r="F40" s="7"/>
      <c r="G40" s="7"/>
      <c r="H40" s="7"/>
      <c r="I40" s="7"/>
      <c r="J40" s="7"/>
      <c r="K40" s="7"/>
    </row>
    <row r="41" spans="1:11" s="3" customFormat="1" ht="26.25" customHeight="1" hidden="1">
      <c r="A41" s="5" t="s">
        <v>183</v>
      </c>
      <c r="B41" s="12" t="s">
        <v>144</v>
      </c>
      <c r="C41" s="256">
        <f t="shared" si="2"/>
        <v>0</v>
      </c>
      <c r="D41" s="256">
        <f t="shared" si="2"/>
        <v>0</v>
      </c>
      <c r="E41" s="256">
        <f t="shared" si="2"/>
        <v>0</v>
      </c>
      <c r="F41" s="7"/>
      <c r="G41" s="7"/>
      <c r="H41" s="7"/>
      <c r="I41" s="7"/>
      <c r="J41" s="7"/>
      <c r="K41" s="7"/>
    </row>
    <row r="42" spans="1:9" s="3" customFormat="1" ht="39" customHeight="1" hidden="1">
      <c r="A42" s="5"/>
      <c r="B42" s="12" t="s">
        <v>35</v>
      </c>
      <c r="C42" s="256"/>
      <c r="D42" s="256"/>
      <c r="E42" s="256"/>
      <c r="G42" s="6"/>
      <c r="I42" s="6"/>
    </row>
    <row r="43" spans="1:10" s="4" customFormat="1" ht="16.5" customHeight="1">
      <c r="A43" s="11" t="s">
        <v>345</v>
      </c>
      <c r="B43" s="13" t="s">
        <v>68</v>
      </c>
      <c r="C43" s="98">
        <f aca="true" t="shared" si="3" ref="C43:E44">C44</f>
        <v>947348</v>
      </c>
      <c r="D43" s="98">
        <f t="shared" si="3"/>
        <v>996795</v>
      </c>
      <c r="E43" s="98">
        <f t="shared" si="3"/>
        <v>1057796</v>
      </c>
      <c r="F43" s="22"/>
      <c r="G43" s="22"/>
      <c r="H43" s="22"/>
      <c r="I43" s="22"/>
      <c r="J43" s="22"/>
    </row>
    <row r="44" spans="1:10" s="4" customFormat="1" ht="54" customHeight="1">
      <c r="A44" s="5" t="s">
        <v>346</v>
      </c>
      <c r="B44" s="12" t="s">
        <v>163</v>
      </c>
      <c r="C44" s="256">
        <f t="shared" si="3"/>
        <v>947348</v>
      </c>
      <c r="D44" s="256">
        <f t="shared" si="3"/>
        <v>996795</v>
      </c>
      <c r="E44" s="256">
        <f t="shared" si="3"/>
        <v>1057796</v>
      </c>
      <c r="F44" s="22"/>
      <c r="G44" s="22"/>
      <c r="H44" s="22"/>
      <c r="I44" s="22"/>
      <c r="J44" s="22"/>
    </row>
    <row r="45" spans="1:9" s="3" customFormat="1" ht="65.25" customHeight="1">
      <c r="A45" s="5" t="s">
        <v>347</v>
      </c>
      <c r="B45" s="12" t="s">
        <v>164</v>
      </c>
      <c r="C45" s="256">
        <f>300+946748+300</f>
        <v>947348</v>
      </c>
      <c r="D45" s="256">
        <f>300+996195+300</f>
        <v>996795</v>
      </c>
      <c r="E45" s="256">
        <f>300+1057196+300</f>
        <v>1057796</v>
      </c>
      <c r="G45" s="6"/>
      <c r="I45" s="6"/>
    </row>
    <row r="46" spans="1:10" s="4" customFormat="1" ht="17.25" customHeight="1">
      <c r="A46" s="11"/>
      <c r="B46" s="13" t="s">
        <v>36</v>
      </c>
      <c r="C46" s="98">
        <f>C10+C30</f>
        <v>2506727</v>
      </c>
      <c r="D46" s="98">
        <f>D10+D30</f>
        <v>2571192</v>
      </c>
      <c r="E46" s="98">
        <f>E10+E30</f>
        <v>2661646</v>
      </c>
      <c r="F46" s="22"/>
      <c r="G46" s="22"/>
      <c r="H46" s="22"/>
      <c r="I46" s="22"/>
      <c r="J46" s="22"/>
    </row>
    <row r="49" spans="2:5" ht="13.5" customHeight="1">
      <c r="B49" s="320"/>
      <c r="C49" s="320"/>
      <c r="D49" s="320"/>
      <c r="E49" s="320"/>
    </row>
  </sheetData>
  <sheetProtection/>
  <mergeCells count="4">
    <mergeCell ref="B2:E2"/>
    <mergeCell ref="B4:E4"/>
    <mergeCell ref="A5:E5"/>
    <mergeCell ref="B49:E49"/>
  </mergeCells>
  <printOptions/>
  <pageMargins left="0.7086614173228347" right="0.35433070866141736" top="0.35433070866141736" bottom="0.16" header="1.141732283464567" footer="0.3937007874015748"/>
  <pageSetup horizontalDpi="600" verticalDpi="600" orientation="portrait" scale="80" r:id="rId1"/>
</worksheet>
</file>

<file path=xl/worksheets/sheet10.xml><?xml version="1.0" encoding="utf-8"?>
<worksheet xmlns="http://schemas.openxmlformats.org/spreadsheetml/2006/main" xmlns:r="http://schemas.openxmlformats.org/officeDocument/2006/relationships">
  <sheetPr>
    <tabColor rgb="FF92D050"/>
  </sheetPr>
  <dimension ref="A1:IU10"/>
  <sheetViews>
    <sheetView zoomScalePageLayoutView="0" workbookViewId="0" topLeftCell="A1">
      <selection activeCell="G16" sqref="G16"/>
    </sheetView>
  </sheetViews>
  <sheetFormatPr defaultColWidth="9.140625" defaultRowHeight="12.75"/>
  <cols>
    <col min="1" max="1" width="4.140625" style="124" customWidth="1"/>
    <col min="2" max="2" width="49.8515625" style="124" customWidth="1"/>
    <col min="3" max="3" width="20.57421875" style="124" customWidth="1"/>
    <col min="4" max="4" width="12.7109375" style="124" customWidth="1"/>
    <col min="5" max="251" width="9.140625" style="124" customWidth="1"/>
    <col min="252" max="252" width="4.140625" style="124" customWidth="1"/>
    <col min="253" max="253" width="58.8515625" style="124" customWidth="1"/>
    <col min="254" max="254" width="32.8515625" style="124" customWidth="1"/>
    <col min="255" max="255" width="9.140625" style="124" customWidth="1"/>
  </cols>
  <sheetData>
    <row r="1" spans="1:5" ht="12.75" customHeight="1">
      <c r="A1" s="122"/>
      <c r="B1" s="123"/>
      <c r="C1" s="391" t="s">
        <v>315</v>
      </c>
      <c r="D1" s="391"/>
      <c r="E1" s="391"/>
    </row>
    <row r="2" spans="1:5" ht="74.25" customHeight="1">
      <c r="A2" s="122"/>
      <c r="B2" s="123"/>
      <c r="C2" s="328" t="s">
        <v>398</v>
      </c>
      <c r="D2" s="328"/>
      <c r="E2" s="328"/>
    </row>
    <row r="3" spans="1:3" ht="12.75">
      <c r="A3" s="122"/>
      <c r="B3" s="123"/>
      <c r="C3" s="99" t="s">
        <v>253</v>
      </c>
    </row>
    <row r="4" spans="1:3" ht="12.75">
      <c r="A4" s="122"/>
      <c r="B4" s="123"/>
      <c r="C4" s="125"/>
    </row>
    <row r="5" spans="1:255" ht="100.5" customHeight="1">
      <c r="A5" s="126"/>
      <c r="B5" s="390" t="s">
        <v>399</v>
      </c>
      <c r="C5" s="390"/>
      <c r="D5" s="390"/>
      <c r="E5" s="390"/>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row>
    <row r="6" spans="1:5" ht="12.75">
      <c r="A6" s="122"/>
      <c r="B6" s="128"/>
      <c r="C6" s="128"/>
      <c r="E6" s="220" t="s">
        <v>281</v>
      </c>
    </row>
    <row r="7" spans="1:255" ht="22.5" customHeight="1">
      <c r="A7" s="129" t="s">
        <v>249</v>
      </c>
      <c r="B7" s="129" t="s">
        <v>250</v>
      </c>
      <c r="C7" s="130" t="s">
        <v>255</v>
      </c>
      <c r="D7" s="130" t="s">
        <v>314</v>
      </c>
      <c r="E7" s="130" t="s">
        <v>386</v>
      </c>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ht="21" customHeight="1">
      <c r="A8" s="131">
        <v>1</v>
      </c>
      <c r="B8" s="132" t="s">
        <v>251</v>
      </c>
      <c r="C8" s="136">
        <v>500</v>
      </c>
      <c r="D8" s="136">
        <v>500</v>
      </c>
      <c r="E8" s="136">
        <v>500</v>
      </c>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c r="IG8" s="100"/>
      <c r="IH8" s="100"/>
      <c r="II8" s="100"/>
      <c r="IJ8" s="100"/>
      <c r="IK8" s="100"/>
      <c r="IL8" s="100"/>
      <c r="IM8" s="100"/>
      <c r="IN8" s="100"/>
      <c r="IO8" s="100"/>
      <c r="IP8" s="100"/>
      <c r="IQ8" s="100"/>
      <c r="IR8" s="100"/>
      <c r="IS8" s="100"/>
      <c r="IT8" s="100"/>
      <c r="IU8" s="100"/>
    </row>
    <row r="9" spans="1:255" ht="22.5" customHeight="1">
      <c r="A9" s="133"/>
      <c r="B9" s="134" t="s">
        <v>252</v>
      </c>
      <c r="C9" s="137">
        <f>SUM(C8:C8)</f>
        <v>500</v>
      </c>
      <c r="D9" s="137">
        <f>SUM(D8:D8)</f>
        <v>500</v>
      </c>
      <c r="E9" s="137">
        <f>SUM(E8:E8)</f>
        <v>500</v>
      </c>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c r="IR9" s="135"/>
      <c r="IS9" s="135"/>
      <c r="IT9" s="135"/>
      <c r="IU9" s="135"/>
    </row>
    <row r="10" spans="3:5" ht="12.75">
      <c r="C10" s="138"/>
      <c r="D10" s="138"/>
      <c r="E10" s="138"/>
    </row>
  </sheetData>
  <sheetProtection/>
  <mergeCells count="3">
    <mergeCell ref="C1:E1"/>
    <mergeCell ref="C2:E2"/>
    <mergeCell ref="B5:E5"/>
  </mergeCells>
  <printOptions/>
  <pageMargins left="0.18" right="0.1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sheetPr>
    <tabColor rgb="FF92D050"/>
  </sheetPr>
  <dimension ref="A1:IU9"/>
  <sheetViews>
    <sheetView zoomScalePageLayoutView="0" workbookViewId="0" topLeftCell="A1">
      <selection activeCell="E7" sqref="E7"/>
    </sheetView>
  </sheetViews>
  <sheetFormatPr defaultColWidth="9.140625" defaultRowHeight="12.75"/>
  <cols>
    <col min="1" max="1" width="4.140625" style="124" customWidth="1"/>
    <col min="2" max="2" width="45.57421875" style="124" customWidth="1"/>
    <col min="3" max="3" width="20.7109375" style="124" customWidth="1"/>
    <col min="4" max="5" width="14.7109375" style="124" customWidth="1"/>
    <col min="6" max="251" width="9.140625" style="124" customWidth="1"/>
    <col min="252" max="252" width="4.140625" style="124" customWidth="1"/>
    <col min="253" max="253" width="58.8515625" style="124" customWidth="1"/>
    <col min="254" max="254" width="32.8515625" style="124" customWidth="1"/>
    <col min="255" max="255" width="9.140625" style="124" customWidth="1"/>
  </cols>
  <sheetData>
    <row r="1" spans="1:5" ht="12.75" customHeight="1">
      <c r="A1" s="122"/>
      <c r="B1" s="123"/>
      <c r="C1" s="391" t="s">
        <v>315</v>
      </c>
      <c r="D1" s="391"/>
      <c r="E1" s="391"/>
    </row>
    <row r="2" spans="1:5" ht="69" customHeight="1">
      <c r="A2" s="122"/>
      <c r="B2" s="123"/>
      <c r="C2" s="328" t="s">
        <v>400</v>
      </c>
      <c r="D2" s="328"/>
      <c r="E2" s="328"/>
    </row>
    <row r="3" spans="1:3" ht="12.75">
      <c r="A3" s="122"/>
      <c r="B3" s="123"/>
      <c r="C3" s="99" t="s">
        <v>254</v>
      </c>
    </row>
    <row r="4" spans="1:3" ht="12.75">
      <c r="A4" s="122"/>
      <c r="B4" s="123"/>
      <c r="C4" s="125"/>
    </row>
    <row r="5" spans="1:255" ht="100.5" customHeight="1">
      <c r="A5" s="126"/>
      <c r="B5" s="390" t="s">
        <v>387</v>
      </c>
      <c r="C5" s="390"/>
      <c r="D5" s="390"/>
      <c r="E5" s="390"/>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row>
    <row r="6" spans="1:5" ht="12.75">
      <c r="A6" s="122"/>
      <c r="B6" s="128"/>
      <c r="C6" s="128"/>
      <c r="E6" s="220" t="s">
        <v>281</v>
      </c>
    </row>
    <row r="7" spans="1:255" ht="25.5">
      <c r="A7" s="129" t="s">
        <v>249</v>
      </c>
      <c r="B7" s="129" t="s">
        <v>250</v>
      </c>
      <c r="C7" s="130" t="s">
        <v>255</v>
      </c>
      <c r="D7" s="130" t="s">
        <v>314</v>
      </c>
      <c r="E7" s="130" t="s">
        <v>388</v>
      </c>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ht="25.5" customHeight="1">
      <c r="A8" s="131">
        <v>1</v>
      </c>
      <c r="B8" s="132" t="s">
        <v>251</v>
      </c>
      <c r="C8" s="136">
        <v>4000</v>
      </c>
      <c r="D8" s="136">
        <v>4000</v>
      </c>
      <c r="E8" s="136">
        <v>4000</v>
      </c>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c r="IG8" s="100"/>
      <c r="IH8" s="100"/>
      <c r="II8" s="100"/>
      <c r="IJ8" s="100"/>
      <c r="IK8" s="100"/>
      <c r="IL8" s="100"/>
      <c r="IM8" s="100"/>
      <c r="IN8" s="100"/>
      <c r="IO8" s="100"/>
      <c r="IP8" s="100"/>
      <c r="IQ8" s="100"/>
      <c r="IR8" s="100"/>
      <c r="IS8" s="100"/>
      <c r="IT8" s="100"/>
      <c r="IU8" s="100"/>
    </row>
    <row r="9" spans="1:255" ht="25.5" customHeight="1">
      <c r="A9" s="133"/>
      <c r="B9" s="134" t="s">
        <v>252</v>
      </c>
      <c r="C9" s="137">
        <f>SUM(C8:C8)</f>
        <v>4000</v>
      </c>
      <c r="D9" s="137">
        <f>SUM(D8:D8)</f>
        <v>4000</v>
      </c>
      <c r="E9" s="137">
        <f>SUM(E8:E8)</f>
        <v>4000</v>
      </c>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c r="IR9" s="135"/>
      <c r="IS9" s="135"/>
      <c r="IT9" s="135"/>
      <c r="IU9" s="135"/>
    </row>
  </sheetData>
  <sheetProtection/>
  <mergeCells count="3">
    <mergeCell ref="C1:E1"/>
    <mergeCell ref="C2:E2"/>
    <mergeCell ref="B5:E5"/>
  </mergeCells>
  <printOptions/>
  <pageMargins left="0.18" right="0.29"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sheetPr>
    <tabColor rgb="FF92D050"/>
  </sheetPr>
  <dimension ref="A1:IU9"/>
  <sheetViews>
    <sheetView zoomScalePageLayoutView="0" workbookViewId="0" topLeftCell="A1">
      <selection activeCell="B5" sqref="B5:E5"/>
    </sheetView>
  </sheetViews>
  <sheetFormatPr defaultColWidth="9.140625" defaultRowHeight="12.75"/>
  <cols>
    <col min="1" max="1" width="4.140625" style="124" customWidth="1"/>
    <col min="2" max="2" width="45.57421875" style="124" customWidth="1"/>
    <col min="3" max="3" width="20.7109375" style="124" customWidth="1"/>
    <col min="4" max="5" width="14.7109375" style="124" customWidth="1"/>
    <col min="6" max="251" width="9.140625" style="124" customWidth="1"/>
    <col min="252" max="252" width="4.140625" style="124" customWidth="1"/>
    <col min="253" max="253" width="58.8515625" style="124" customWidth="1"/>
    <col min="254" max="254" width="32.8515625" style="124" customWidth="1"/>
    <col min="255" max="255" width="9.140625" style="124" customWidth="1"/>
  </cols>
  <sheetData>
    <row r="1" spans="1:5" ht="12.75" customHeight="1">
      <c r="A1" s="122"/>
      <c r="B1" s="123"/>
      <c r="C1" s="391" t="s">
        <v>315</v>
      </c>
      <c r="D1" s="391"/>
      <c r="E1" s="391"/>
    </row>
    <row r="2" spans="1:5" ht="69" customHeight="1">
      <c r="A2" s="122"/>
      <c r="B2" s="123"/>
      <c r="C2" s="328" t="s">
        <v>390</v>
      </c>
      <c r="D2" s="328"/>
      <c r="E2" s="328"/>
    </row>
    <row r="3" spans="1:3" ht="12.75">
      <c r="A3" s="122"/>
      <c r="B3" s="123"/>
      <c r="C3" s="99" t="s">
        <v>316</v>
      </c>
    </row>
    <row r="4" spans="1:3" ht="12.75">
      <c r="A4" s="122"/>
      <c r="B4" s="123"/>
      <c r="C4" s="125"/>
    </row>
    <row r="5" spans="1:255" ht="100.5" customHeight="1">
      <c r="A5" s="126"/>
      <c r="B5" s="390" t="s">
        <v>401</v>
      </c>
      <c r="C5" s="390"/>
      <c r="D5" s="390"/>
      <c r="E5" s="390"/>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row>
    <row r="6" spans="1:5" ht="12.75">
      <c r="A6" s="122"/>
      <c r="B6" s="128"/>
      <c r="C6" s="128"/>
      <c r="E6" s="220" t="s">
        <v>281</v>
      </c>
    </row>
    <row r="7" spans="1:255" ht="25.5">
      <c r="A7" s="129" t="s">
        <v>249</v>
      </c>
      <c r="B7" s="129" t="s">
        <v>250</v>
      </c>
      <c r="C7" s="130" t="s">
        <v>255</v>
      </c>
      <c r="D7" s="130" t="s">
        <v>314</v>
      </c>
      <c r="E7" s="130" t="s">
        <v>386</v>
      </c>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ht="25.5" customHeight="1">
      <c r="A8" s="131">
        <v>1</v>
      </c>
      <c r="B8" s="132" t="s">
        <v>251</v>
      </c>
      <c r="C8" s="136">
        <v>300</v>
      </c>
      <c r="D8" s="136">
        <v>300</v>
      </c>
      <c r="E8" s="136">
        <v>300</v>
      </c>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c r="IG8" s="100"/>
      <c r="IH8" s="100"/>
      <c r="II8" s="100"/>
      <c r="IJ8" s="100"/>
      <c r="IK8" s="100"/>
      <c r="IL8" s="100"/>
      <c r="IM8" s="100"/>
      <c r="IN8" s="100"/>
      <c r="IO8" s="100"/>
      <c r="IP8" s="100"/>
      <c r="IQ8" s="100"/>
      <c r="IR8" s="100"/>
      <c r="IS8" s="100"/>
      <c r="IT8" s="100"/>
      <c r="IU8" s="100"/>
    </row>
    <row r="9" spans="1:255" ht="25.5" customHeight="1">
      <c r="A9" s="133"/>
      <c r="B9" s="134" t="s">
        <v>252</v>
      </c>
      <c r="C9" s="137">
        <f>SUM(C8:C8)</f>
        <v>300</v>
      </c>
      <c r="D9" s="137">
        <f>SUM(D8:D8)</f>
        <v>300</v>
      </c>
      <c r="E9" s="137">
        <f>SUM(E8:E8)</f>
        <v>300</v>
      </c>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c r="IR9" s="135"/>
      <c r="IS9" s="135"/>
      <c r="IT9" s="135"/>
      <c r="IU9" s="135"/>
    </row>
  </sheetData>
  <sheetProtection/>
  <mergeCells count="3">
    <mergeCell ref="C1:E1"/>
    <mergeCell ref="C2:E2"/>
    <mergeCell ref="B5:E5"/>
  </mergeCells>
  <printOptions/>
  <pageMargins left="0.18" right="0.29"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sheetPr>
    <tabColor rgb="FF92D050"/>
  </sheetPr>
  <dimension ref="A1:Q26"/>
  <sheetViews>
    <sheetView zoomScalePageLayoutView="0" workbookViewId="0" topLeftCell="A3">
      <selection activeCell="A5" sqref="A5:J5"/>
    </sheetView>
  </sheetViews>
  <sheetFormatPr defaultColWidth="9.140625" defaultRowHeight="12.75"/>
  <cols>
    <col min="1" max="1" width="26.140625" style="139" customWidth="1"/>
    <col min="2" max="2" width="19.8515625" style="139" customWidth="1"/>
    <col min="3" max="3" width="30.7109375" style="139" customWidth="1"/>
    <col min="4" max="4" width="15.140625" style="139" customWidth="1"/>
    <col min="5" max="6" width="12.421875" style="139" hidden="1" customWidth="1"/>
    <col min="7" max="7" width="11.421875" style="139" hidden="1" customWidth="1"/>
    <col min="8" max="8" width="11.28125" style="139" hidden="1" customWidth="1"/>
    <col min="9" max="9" width="13.00390625" style="139" customWidth="1"/>
    <col min="10" max="10" width="13.421875" style="139" customWidth="1"/>
    <col min="11" max="242" width="9.140625" style="139" customWidth="1"/>
    <col min="243" max="243" width="26.00390625" style="139" customWidth="1"/>
    <col min="244" max="244" width="17.140625" style="139" customWidth="1"/>
    <col min="245" max="245" width="47.421875" style="139" customWidth="1"/>
    <col min="246" max="246" width="15.57421875" style="139" customWidth="1"/>
    <col min="247" max="247" width="12.7109375" style="139" customWidth="1"/>
    <col min="248" max="16384" width="9.140625" style="139" customWidth="1"/>
  </cols>
  <sheetData>
    <row r="1" spans="3:17" ht="12.75" hidden="1">
      <c r="C1" s="3" t="s">
        <v>257</v>
      </c>
      <c r="D1" s="33"/>
      <c r="E1" s="33"/>
      <c r="F1" s="33"/>
      <c r="G1" s="140"/>
      <c r="H1" s="3"/>
      <c r="I1" s="3"/>
      <c r="J1" s="3"/>
      <c r="K1" s="3"/>
      <c r="L1" s="3"/>
      <c r="M1" s="3"/>
      <c r="N1" s="32"/>
      <c r="O1" s="32"/>
      <c r="P1" s="32"/>
      <c r="Q1" s="32"/>
    </row>
    <row r="2" spans="3:17" ht="57" customHeight="1" hidden="1">
      <c r="C2" s="396" t="s">
        <v>133</v>
      </c>
      <c r="D2" s="396"/>
      <c r="E2" s="396"/>
      <c r="F2" s="396"/>
      <c r="G2" s="396"/>
      <c r="H2" s="396"/>
      <c r="I2" s="141"/>
      <c r="J2" s="141"/>
      <c r="K2" s="141"/>
      <c r="L2" s="141"/>
      <c r="M2" s="141"/>
      <c r="N2" s="141"/>
      <c r="O2" s="141"/>
      <c r="P2" s="141"/>
      <c r="Q2" s="141"/>
    </row>
    <row r="3" spans="1:8" s="143" customFormat="1" ht="13.5" customHeight="1">
      <c r="A3" s="142"/>
      <c r="C3" s="397" t="s">
        <v>317</v>
      </c>
      <c r="D3" s="397"/>
      <c r="E3" s="144"/>
      <c r="F3" s="144"/>
      <c r="G3" s="145"/>
      <c r="H3" s="145"/>
    </row>
    <row r="4" spans="1:10" s="143" customFormat="1" ht="47.25" customHeight="1">
      <c r="A4" s="142"/>
      <c r="C4" s="393" t="s">
        <v>390</v>
      </c>
      <c r="D4" s="393"/>
      <c r="E4" s="393"/>
      <c r="F4" s="393"/>
      <c r="G4" s="393"/>
      <c r="H4" s="393"/>
      <c r="I4" s="393"/>
      <c r="J4" s="393"/>
    </row>
    <row r="5" spans="1:10" s="146" customFormat="1" ht="41.25" customHeight="1">
      <c r="A5" s="394" t="s">
        <v>402</v>
      </c>
      <c r="B5" s="394"/>
      <c r="C5" s="394"/>
      <c r="D5" s="394"/>
      <c r="E5" s="394"/>
      <c r="F5" s="394"/>
      <c r="G5" s="394"/>
      <c r="H5" s="394"/>
      <c r="I5" s="394"/>
      <c r="J5" s="394"/>
    </row>
    <row r="6" spans="1:10" s="146" customFormat="1" ht="12.75">
      <c r="A6" s="147"/>
      <c r="D6" s="148"/>
      <c r="E6" s="149"/>
      <c r="F6" s="148" t="s">
        <v>22</v>
      </c>
      <c r="G6" s="120"/>
      <c r="H6" s="148" t="s">
        <v>22</v>
      </c>
      <c r="J6" s="220" t="s">
        <v>281</v>
      </c>
    </row>
    <row r="7" spans="1:10" s="143" customFormat="1" ht="32.25" customHeight="1">
      <c r="A7" s="150" t="s">
        <v>258</v>
      </c>
      <c r="B7" s="398" t="s">
        <v>259</v>
      </c>
      <c r="C7" s="398"/>
      <c r="D7" s="150" t="s">
        <v>193</v>
      </c>
      <c r="E7" s="150" t="s">
        <v>174</v>
      </c>
      <c r="F7" s="150" t="s">
        <v>175</v>
      </c>
      <c r="G7" s="5" t="s">
        <v>260</v>
      </c>
      <c r="H7" s="5" t="s">
        <v>261</v>
      </c>
      <c r="I7" s="150" t="s">
        <v>318</v>
      </c>
      <c r="J7" s="150" t="s">
        <v>389</v>
      </c>
    </row>
    <row r="8" spans="1:10" ht="31.5" customHeight="1">
      <c r="A8" s="151" t="s">
        <v>262</v>
      </c>
      <c r="B8" s="395" t="s">
        <v>263</v>
      </c>
      <c r="C8" s="395"/>
      <c r="D8" s="157">
        <f aca="true" t="shared" si="0" ref="D8:J8">D9+D13</f>
        <v>0</v>
      </c>
      <c r="E8" s="157" t="e">
        <f t="shared" si="0"/>
        <v>#REF!</v>
      </c>
      <c r="F8" s="157" t="e">
        <f t="shared" si="0"/>
        <v>#REF!</v>
      </c>
      <c r="G8" s="157" t="e">
        <f t="shared" si="0"/>
        <v>#REF!</v>
      </c>
      <c r="H8" s="157" t="e">
        <f t="shared" si="0"/>
        <v>#REF!</v>
      </c>
      <c r="I8" s="157">
        <f t="shared" si="0"/>
        <v>0</v>
      </c>
      <c r="J8" s="157">
        <f t="shared" si="0"/>
        <v>0</v>
      </c>
    </row>
    <row r="9" spans="1:10" s="146" customFormat="1" ht="22.5" customHeight="1">
      <c r="A9" s="151" t="s">
        <v>264</v>
      </c>
      <c r="B9" s="395" t="s">
        <v>265</v>
      </c>
      <c r="C9" s="395"/>
      <c r="D9" s="157">
        <f>D10</f>
        <v>-2506727</v>
      </c>
      <c r="E9" s="157">
        <f aca="true" t="shared" si="1" ref="D9:J11">E10</f>
        <v>-2571192</v>
      </c>
      <c r="F9" s="157">
        <f t="shared" si="1"/>
        <v>-2661646</v>
      </c>
      <c r="G9" s="158">
        <f t="shared" si="1"/>
        <v>0</v>
      </c>
      <c r="H9" s="158">
        <f>H10</f>
        <v>0</v>
      </c>
      <c r="I9" s="157">
        <f t="shared" si="1"/>
        <v>-2571192</v>
      </c>
      <c r="J9" s="157">
        <f t="shared" si="1"/>
        <v>-2661646</v>
      </c>
    </row>
    <row r="10" spans="1:10" s="146" customFormat="1" ht="19.5" customHeight="1">
      <c r="A10" s="151" t="s">
        <v>266</v>
      </c>
      <c r="B10" s="395" t="s">
        <v>267</v>
      </c>
      <c r="C10" s="395"/>
      <c r="D10" s="157">
        <f>D11</f>
        <v>-2506727</v>
      </c>
      <c r="E10" s="157">
        <f t="shared" si="1"/>
        <v>-2571192</v>
      </c>
      <c r="F10" s="157">
        <f t="shared" si="1"/>
        <v>-2661646</v>
      </c>
      <c r="G10" s="158">
        <f t="shared" si="1"/>
        <v>0</v>
      </c>
      <c r="H10" s="158">
        <f t="shared" si="1"/>
        <v>0</v>
      </c>
      <c r="I10" s="157">
        <f t="shared" si="1"/>
        <v>-2571192</v>
      </c>
      <c r="J10" s="157">
        <f t="shared" si="1"/>
        <v>-2661646</v>
      </c>
    </row>
    <row r="11" spans="1:10" s="146" customFormat="1" ht="28.5" customHeight="1">
      <c r="A11" s="151" t="s">
        <v>268</v>
      </c>
      <c r="B11" s="395" t="s">
        <v>269</v>
      </c>
      <c r="C11" s="395"/>
      <c r="D11" s="157">
        <f t="shared" si="1"/>
        <v>-2506727</v>
      </c>
      <c r="E11" s="157">
        <f t="shared" si="1"/>
        <v>-2571192</v>
      </c>
      <c r="F11" s="157">
        <f t="shared" si="1"/>
        <v>-2661646</v>
      </c>
      <c r="G11" s="158">
        <f t="shared" si="1"/>
        <v>0</v>
      </c>
      <c r="H11" s="158">
        <f t="shared" si="1"/>
        <v>0</v>
      </c>
      <c r="I11" s="157">
        <f t="shared" si="1"/>
        <v>-2571192</v>
      </c>
      <c r="J11" s="157">
        <f t="shared" si="1"/>
        <v>-2661646</v>
      </c>
    </row>
    <row r="12" spans="1:10" s="146" customFormat="1" ht="29.25" customHeight="1">
      <c r="A12" s="151" t="s">
        <v>270</v>
      </c>
      <c r="B12" s="395" t="s">
        <v>245</v>
      </c>
      <c r="C12" s="395"/>
      <c r="D12" s="157">
        <f>-'1. Дох.2019-2021'!C46</f>
        <v>-2506727</v>
      </c>
      <c r="E12" s="157">
        <f>-'1. Дох.2019-2021'!D46</f>
        <v>-2571192</v>
      </c>
      <c r="F12" s="157">
        <f>-'1. Дох.2019-2021'!E46</f>
        <v>-2661646</v>
      </c>
      <c r="G12" s="157">
        <f>-'1. Дох.2019-2021'!F46</f>
        <v>0</v>
      </c>
      <c r="H12" s="157">
        <f>-'1. Дох.2019-2021'!G46</f>
        <v>0</v>
      </c>
      <c r="I12" s="157">
        <f>-'1. Дох.2019-2021'!D46</f>
        <v>-2571192</v>
      </c>
      <c r="J12" s="157">
        <f>-'1. Дох.2019-2021'!E46</f>
        <v>-2661646</v>
      </c>
    </row>
    <row r="13" spans="1:10" s="146" customFormat="1" ht="30.75" customHeight="1">
      <c r="A13" s="151" t="s">
        <v>271</v>
      </c>
      <c r="B13" s="395" t="s">
        <v>272</v>
      </c>
      <c r="C13" s="395"/>
      <c r="D13" s="157">
        <f aca="true" t="shared" si="2" ref="D13:J15">D14</f>
        <v>2506727</v>
      </c>
      <c r="E13" s="157" t="e">
        <f t="shared" si="2"/>
        <v>#REF!</v>
      </c>
      <c r="F13" s="157" t="e">
        <f t="shared" si="2"/>
        <v>#REF!</v>
      </c>
      <c r="G13" s="158" t="e">
        <f t="shared" si="2"/>
        <v>#REF!</v>
      </c>
      <c r="H13" s="158" t="e">
        <f t="shared" si="2"/>
        <v>#REF!</v>
      </c>
      <c r="I13" s="157">
        <f t="shared" si="2"/>
        <v>2571192</v>
      </c>
      <c r="J13" s="157">
        <f t="shared" si="2"/>
        <v>2661646</v>
      </c>
    </row>
    <row r="14" spans="1:10" s="146" customFormat="1" ht="19.5" customHeight="1">
      <c r="A14" s="151" t="s">
        <v>273</v>
      </c>
      <c r="B14" s="395" t="s">
        <v>274</v>
      </c>
      <c r="C14" s="395"/>
      <c r="D14" s="157">
        <f t="shared" si="2"/>
        <v>2506727</v>
      </c>
      <c r="E14" s="157" t="e">
        <f t="shared" si="2"/>
        <v>#REF!</v>
      </c>
      <c r="F14" s="157" t="e">
        <f t="shared" si="2"/>
        <v>#REF!</v>
      </c>
      <c r="G14" s="158" t="e">
        <f t="shared" si="2"/>
        <v>#REF!</v>
      </c>
      <c r="H14" s="158" t="e">
        <f t="shared" si="2"/>
        <v>#REF!</v>
      </c>
      <c r="I14" s="157">
        <f t="shared" si="2"/>
        <v>2571192</v>
      </c>
      <c r="J14" s="157">
        <f t="shared" si="2"/>
        <v>2661646</v>
      </c>
    </row>
    <row r="15" spans="1:10" s="146" customFormat="1" ht="30.75" customHeight="1">
      <c r="A15" s="151" t="s">
        <v>275</v>
      </c>
      <c r="B15" s="395" t="s">
        <v>276</v>
      </c>
      <c r="C15" s="395"/>
      <c r="D15" s="157">
        <f t="shared" si="2"/>
        <v>2506727</v>
      </c>
      <c r="E15" s="157" t="e">
        <f t="shared" si="2"/>
        <v>#REF!</v>
      </c>
      <c r="F15" s="157" t="e">
        <f t="shared" si="2"/>
        <v>#REF!</v>
      </c>
      <c r="G15" s="158" t="e">
        <f t="shared" si="2"/>
        <v>#REF!</v>
      </c>
      <c r="H15" s="158" t="e">
        <f t="shared" si="2"/>
        <v>#REF!</v>
      </c>
      <c r="I15" s="157">
        <f t="shared" si="2"/>
        <v>2571192</v>
      </c>
      <c r="J15" s="157">
        <f t="shared" si="2"/>
        <v>2661646</v>
      </c>
    </row>
    <row r="16" spans="1:10" s="146" customFormat="1" ht="31.5" customHeight="1">
      <c r="A16" s="151" t="s">
        <v>277</v>
      </c>
      <c r="B16" s="395" t="s">
        <v>247</v>
      </c>
      <c r="C16" s="395"/>
      <c r="D16" s="157">
        <f>'6.Вед.20-22 '!L107</f>
        <v>2506727</v>
      </c>
      <c r="E16" s="157" t="e">
        <f>#REF!</f>
        <v>#REF!</v>
      </c>
      <c r="F16" s="157" t="e">
        <f>#REF!</f>
        <v>#REF!</v>
      </c>
      <c r="G16" s="157" t="e">
        <f>#REF!</f>
        <v>#REF!</v>
      </c>
      <c r="H16" s="157" t="e">
        <f>#REF!</f>
        <v>#REF!</v>
      </c>
      <c r="I16" s="157">
        <f>'6.Вед.20-22 '!M107</f>
        <v>2571192</v>
      </c>
      <c r="J16" s="157">
        <f>'6.Вед.20-22 '!N107</f>
        <v>2661646</v>
      </c>
    </row>
    <row r="17" spans="1:10" s="153" customFormat="1" ht="42" customHeight="1">
      <c r="A17" s="152"/>
      <c r="B17" s="392" t="s">
        <v>278</v>
      </c>
      <c r="C17" s="392"/>
      <c r="D17" s="159">
        <f aca="true" t="shared" si="3" ref="D17:J17">D8</f>
        <v>0</v>
      </c>
      <c r="E17" s="159" t="e">
        <f t="shared" si="3"/>
        <v>#REF!</v>
      </c>
      <c r="F17" s="159" t="e">
        <f t="shared" si="3"/>
        <v>#REF!</v>
      </c>
      <c r="G17" s="159" t="e">
        <f t="shared" si="3"/>
        <v>#REF!</v>
      </c>
      <c r="H17" s="159" t="e">
        <f t="shared" si="3"/>
        <v>#REF!</v>
      </c>
      <c r="I17" s="159">
        <f t="shared" si="3"/>
        <v>0</v>
      </c>
      <c r="J17" s="159">
        <f t="shared" si="3"/>
        <v>0</v>
      </c>
    </row>
    <row r="18" spans="4:6" ht="12.75">
      <c r="D18" s="154"/>
      <c r="E18" s="154"/>
      <c r="F18" s="154"/>
    </row>
    <row r="19" spans="4:6" ht="12.75">
      <c r="D19" s="154"/>
      <c r="E19" s="154"/>
      <c r="F19" s="154"/>
    </row>
    <row r="20" spans="4:6" ht="12.75">
      <c r="D20" s="154"/>
      <c r="E20" s="154"/>
      <c r="F20" s="154"/>
    </row>
    <row r="22" spans="3:6" ht="12.75">
      <c r="C22" s="155"/>
      <c r="D22" s="155"/>
      <c r="E22" s="155"/>
      <c r="F22" s="155"/>
    </row>
    <row r="26" spans="3:6" ht="12.75">
      <c r="C26" s="156"/>
      <c r="D26" s="156"/>
      <c r="E26" s="156"/>
      <c r="F26" s="156"/>
    </row>
  </sheetData>
  <sheetProtection/>
  <mergeCells count="15">
    <mergeCell ref="C2:H2"/>
    <mergeCell ref="C3:D3"/>
    <mergeCell ref="B7:C7"/>
    <mergeCell ref="B8:C8"/>
    <mergeCell ref="B15:C15"/>
    <mergeCell ref="B16:C16"/>
    <mergeCell ref="B17:C17"/>
    <mergeCell ref="C4:J4"/>
    <mergeCell ref="A5:J5"/>
    <mergeCell ref="B9:C9"/>
    <mergeCell ref="B10:C10"/>
    <mergeCell ref="B11:C11"/>
    <mergeCell ref="B12:C12"/>
    <mergeCell ref="B13:C13"/>
    <mergeCell ref="B14:C14"/>
  </mergeCells>
  <printOptions/>
  <pageMargins left="0.1968503937007874" right="0.2755905511811024"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92D050"/>
  </sheetPr>
  <dimension ref="A1:E21"/>
  <sheetViews>
    <sheetView zoomScalePageLayoutView="0" workbookViewId="0" topLeftCell="A1">
      <selection activeCell="A10" sqref="A10:B10"/>
    </sheetView>
  </sheetViews>
  <sheetFormatPr defaultColWidth="9.140625" defaultRowHeight="12.75"/>
  <cols>
    <col min="1" max="1" width="62.421875" style="8" customWidth="1"/>
    <col min="2" max="3" width="13.00390625" style="8" customWidth="1"/>
    <col min="4" max="4" width="12.28125" style="8" customWidth="1"/>
    <col min="5" max="7" width="0.2890625" style="8" hidden="1" customWidth="1"/>
    <col min="8" max="8" width="0.9921875" style="8" hidden="1" customWidth="1"/>
    <col min="9" max="9" width="0.42578125" style="8" hidden="1" customWidth="1"/>
    <col min="10" max="10" width="9.140625" style="8" hidden="1" customWidth="1"/>
    <col min="11" max="16384" width="9.140625" style="8" customWidth="1"/>
  </cols>
  <sheetData>
    <row r="1" spans="2:4" ht="12.75" customHeight="1">
      <c r="B1" s="328" t="s">
        <v>229</v>
      </c>
      <c r="C1" s="328"/>
      <c r="D1" s="328"/>
    </row>
    <row r="2" spans="2:4" ht="57" customHeight="1">
      <c r="B2" s="328" t="s">
        <v>390</v>
      </c>
      <c r="C2" s="328"/>
      <c r="D2" s="328"/>
    </row>
    <row r="3" spans="1:4" ht="56.25" customHeight="1">
      <c r="A3" s="329" t="s">
        <v>412</v>
      </c>
      <c r="B3" s="329"/>
      <c r="C3" s="329"/>
      <c r="D3" s="329"/>
    </row>
    <row r="4" ht="12.75">
      <c r="E4" s="8" t="s">
        <v>70</v>
      </c>
    </row>
    <row r="5" spans="1:4" ht="38.25" customHeight="1">
      <c r="A5" s="330" t="s">
        <v>222</v>
      </c>
      <c r="B5" s="331"/>
      <c r="C5" s="330" t="s">
        <v>223</v>
      </c>
      <c r="D5" s="331"/>
    </row>
    <row r="6" spans="1:5" s="100" customFormat="1" ht="18.75" customHeight="1">
      <c r="A6" s="332" t="s">
        <v>224</v>
      </c>
      <c r="B6" s="332"/>
      <c r="C6" s="333"/>
      <c r="D6" s="334"/>
      <c r="E6" s="100" t="s">
        <v>70</v>
      </c>
    </row>
    <row r="7" spans="1:4" ht="18.75" customHeight="1">
      <c r="A7" s="321" t="s">
        <v>225</v>
      </c>
      <c r="B7" s="321"/>
      <c r="C7" s="323">
        <v>1</v>
      </c>
      <c r="D7" s="324"/>
    </row>
    <row r="8" spans="1:4" ht="18.75" customHeight="1">
      <c r="A8" s="325" t="s">
        <v>226</v>
      </c>
      <c r="B8" s="325"/>
      <c r="C8" s="323">
        <v>1</v>
      </c>
      <c r="D8" s="324"/>
    </row>
    <row r="9" spans="1:4" ht="31.5" customHeight="1">
      <c r="A9" s="326" t="s">
        <v>227</v>
      </c>
      <c r="B9" s="326"/>
      <c r="C9" s="327"/>
      <c r="D9" s="327"/>
    </row>
    <row r="10" spans="1:4" ht="31.5" customHeight="1">
      <c r="A10" s="321" t="s">
        <v>228</v>
      </c>
      <c r="B10" s="321"/>
      <c r="C10" s="322">
        <v>1</v>
      </c>
      <c r="D10" s="322"/>
    </row>
    <row r="11" ht="12.75">
      <c r="A11" s="101"/>
    </row>
    <row r="12" spans="1:5" ht="12.75">
      <c r="A12" s="101"/>
      <c r="E12" s="8" t="s">
        <v>70</v>
      </c>
    </row>
    <row r="13" ht="12.75">
      <c r="A13" s="101"/>
    </row>
    <row r="14" ht="12.75">
      <c r="A14" s="101"/>
    </row>
    <row r="15" ht="12.75">
      <c r="A15" s="101"/>
    </row>
    <row r="16" ht="12.75">
      <c r="A16" s="101"/>
    </row>
    <row r="17" ht="12.75">
      <c r="A17" s="101"/>
    </row>
    <row r="18" ht="12.75">
      <c r="A18" s="101"/>
    </row>
    <row r="19" ht="12.75">
      <c r="A19" s="101"/>
    </row>
    <row r="20" ht="12.75">
      <c r="A20" s="101"/>
    </row>
    <row r="21" ht="12.75">
      <c r="A21" s="101"/>
    </row>
  </sheetData>
  <sheetProtection/>
  <mergeCells count="15">
    <mergeCell ref="B1:D1"/>
    <mergeCell ref="B2:D2"/>
    <mergeCell ref="A3:D3"/>
    <mergeCell ref="A5:B5"/>
    <mergeCell ref="C5:D5"/>
    <mergeCell ref="A6:B6"/>
    <mergeCell ref="C6:D6"/>
    <mergeCell ref="A10:B10"/>
    <mergeCell ref="C10:D10"/>
    <mergeCell ref="A7:B7"/>
    <mergeCell ref="C7:D7"/>
    <mergeCell ref="A8:B8"/>
    <mergeCell ref="C8:D8"/>
    <mergeCell ref="A9:B9"/>
    <mergeCell ref="C9:D9"/>
  </mergeCells>
  <printOptions/>
  <pageMargins left="0.7874015748031497" right="0.1968503937007874" top="0.66" bottom="0.1968503937007874" header="0.99" footer="0.5118110236220472"/>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sheetPr>
    <tabColor rgb="FF92D050"/>
  </sheetPr>
  <dimension ref="A1:P43"/>
  <sheetViews>
    <sheetView zoomScalePageLayoutView="0" workbookViewId="0" topLeftCell="A12">
      <selection activeCell="D28" sqref="D28"/>
    </sheetView>
  </sheetViews>
  <sheetFormatPr defaultColWidth="9.140625" defaultRowHeight="12.75"/>
  <cols>
    <col min="1" max="1" width="8.28125" style="59" customWidth="1"/>
    <col min="2" max="2" width="5.140625" style="59" customWidth="1"/>
    <col min="3" max="3" width="15.57421875" style="59" customWidth="1"/>
    <col min="4" max="4" width="103.140625" style="78" customWidth="1"/>
    <col min="5" max="16384" width="9.140625" style="60" customWidth="1"/>
  </cols>
  <sheetData>
    <row r="1" spans="4:16" ht="12.75" hidden="1">
      <c r="D1" s="75" t="s">
        <v>148</v>
      </c>
      <c r="E1" s="33"/>
      <c r="F1" s="46"/>
      <c r="G1" s="3"/>
      <c r="H1" s="3"/>
      <c r="I1" s="3"/>
      <c r="J1" s="3"/>
      <c r="K1" s="3"/>
      <c r="L1" s="3"/>
      <c r="M1" s="32"/>
      <c r="N1" s="32"/>
      <c r="O1" s="32"/>
      <c r="P1" s="32"/>
    </row>
    <row r="2" spans="4:16" ht="35.25" customHeight="1" hidden="1">
      <c r="D2" s="76" t="s">
        <v>133</v>
      </c>
      <c r="E2" s="58"/>
      <c r="F2" s="58"/>
      <c r="G2" s="58"/>
      <c r="H2" s="58"/>
      <c r="I2" s="58"/>
      <c r="J2" s="58"/>
      <c r="K2" s="58"/>
      <c r="L2" s="58"/>
      <c r="M2" s="58"/>
      <c r="N2" s="58"/>
      <c r="O2" s="58"/>
      <c r="P2" s="58"/>
    </row>
    <row r="3" ht="12.75" customHeight="1">
      <c r="D3" s="77" t="s">
        <v>221</v>
      </c>
    </row>
    <row r="4" ht="25.5" customHeight="1">
      <c r="D4" s="77" t="s">
        <v>390</v>
      </c>
    </row>
    <row r="5" ht="6" customHeight="1"/>
    <row r="6" spans="1:4" ht="14.25" customHeight="1">
      <c r="A6" s="335" t="s">
        <v>392</v>
      </c>
      <c r="B6" s="335"/>
      <c r="C6" s="335"/>
      <c r="D6" s="335"/>
    </row>
    <row r="7" ht="6" customHeight="1">
      <c r="D7" s="79"/>
    </row>
    <row r="8" spans="1:4" s="61" customFormat="1" ht="25.5" customHeight="1">
      <c r="A8" s="336" t="s">
        <v>104</v>
      </c>
      <c r="B8" s="336"/>
      <c r="C8" s="336"/>
      <c r="D8" s="337" t="s">
        <v>105</v>
      </c>
    </row>
    <row r="9" spans="1:4" s="61" customFormat="1" ht="36" customHeight="1">
      <c r="A9" s="62" t="s">
        <v>106</v>
      </c>
      <c r="B9" s="336" t="s">
        <v>107</v>
      </c>
      <c r="C9" s="336"/>
      <c r="D9" s="338"/>
    </row>
    <row r="10" spans="1:4" ht="16.5" customHeight="1">
      <c r="A10" s="339" t="s">
        <v>187</v>
      </c>
      <c r="B10" s="340"/>
      <c r="C10" s="340"/>
      <c r="D10" s="341"/>
    </row>
    <row r="11" spans="1:4" ht="39" customHeight="1">
      <c r="A11" s="69">
        <v>862</v>
      </c>
      <c r="B11" s="342" t="s">
        <v>157</v>
      </c>
      <c r="C11" s="343"/>
      <c r="D11" s="80" t="s">
        <v>12</v>
      </c>
    </row>
    <row r="12" spans="1:4" ht="39" customHeight="1">
      <c r="A12" s="71">
        <v>862</v>
      </c>
      <c r="B12" s="342" t="s">
        <v>158</v>
      </c>
      <c r="C12" s="343"/>
      <c r="D12" s="80" t="s">
        <v>12</v>
      </c>
    </row>
    <row r="13" spans="1:4" ht="39" customHeight="1">
      <c r="A13" s="71">
        <v>862</v>
      </c>
      <c r="B13" s="342" t="s">
        <v>108</v>
      </c>
      <c r="C13" s="344"/>
      <c r="D13" s="80" t="s">
        <v>109</v>
      </c>
    </row>
    <row r="14" spans="1:4" ht="39" customHeight="1">
      <c r="A14" s="71">
        <v>862</v>
      </c>
      <c r="B14" s="342" t="s">
        <v>110</v>
      </c>
      <c r="C14" s="344"/>
      <c r="D14" s="80" t="s">
        <v>111</v>
      </c>
    </row>
    <row r="15" spans="1:4" s="63" customFormat="1" ht="39" customHeight="1">
      <c r="A15" s="71">
        <v>862</v>
      </c>
      <c r="B15" s="342" t="s">
        <v>112</v>
      </c>
      <c r="C15" s="344"/>
      <c r="D15" s="81" t="s">
        <v>125</v>
      </c>
    </row>
    <row r="16" spans="1:4" ht="39" customHeight="1">
      <c r="A16" s="71">
        <v>862</v>
      </c>
      <c r="B16" s="342" t="s">
        <v>13</v>
      </c>
      <c r="C16" s="344"/>
      <c r="D16" s="81" t="s">
        <v>126</v>
      </c>
    </row>
    <row r="17" spans="1:4" s="63" customFormat="1" ht="28.5" customHeight="1">
      <c r="A17" s="71">
        <v>862</v>
      </c>
      <c r="B17" s="342" t="s">
        <v>113</v>
      </c>
      <c r="C17" s="344"/>
      <c r="D17" s="80" t="s">
        <v>160</v>
      </c>
    </row>
    <row r="18" spans="1:4" s="63" customFormat="1" ht="39" customHeight="1">
      <c r="A18" s="71">
        <v>862</v>
      </c>
      <c r="B18" s="342" t="s">
        <v>114</v>
      </c>
      <c r="C18" s="344"/>
      <c r="D18" s="80" t="s">
        <v>159</v>
      </c>
    </row>
    <row r="19" spans="1:4" ht="16.5" customHeight="1">
      <c r="A19" s="71">
        <v>862</v>
      </c>
      <c r="B19" s="342" t="s">
        <v>115</v>
      </c>
      <c r="C19" s="344"/>
      <c r="D19" s="80" t="s">
        <v>127</v>
      </c>
    </row>
    <row r="20" spans="1:4" ht="18" customHeight="1">
      <c r="A20" s="71">
        <v>862</v>
      </c>
      <c r="B20" s="342" t="s">
        <v>116</v>
      </c>
      <c r="C20" s="344"/>
      <c r="D20" s="80" t="s">
        <v>128</v>
      </c>
    </row>
    <row r="21" spans="1:4" ht="39" customHeight="1">
      <c r="A21" s="71">
        <v>862</v>
      </c>
      <c r="B21" s="342" t="s">
        <v>117</v>
      </c>
      <c r="C21" s="344"/>
      <c r="D21" s="80" t="s">
        <v>161</v>
      </c>
    </row>
    <row r="22" spans="1:4" ht="39.75" customHeight="1">
      <c r="A22" s="71">
        <v>862</v>
      </c>
      <c r="B22" s="342" t="s">
        <v>118</v>
      </c>
      <c r="C22" s="344"/>
      <c r="D22" s="80" t="s">
        <v>129</v>
      </c>
    </row>
    <row r="23" spans="1:4" ht="38.25" customHeight="1">
      <c r="A23" s="71">
        <v>862</v>
      </c>
      <c r="B23" s="342" t="s">
        <v>119</v>
      </c>
      <c r="C23" s="344"/>
      <c r="D23" s="80" t="s">
        <v>130</v>
      </c>
    </row>
    <row r="24" spans="1:4" ht="39" customHeight="1">
      <c r="A24" s="71">
        <v>862</v>
      </c>
      <c r="B24" s="342" t="s">
        <v>120</v>
      </c>
      <c r="C24" s="344"/>
      <c r="D24" s="80" t="s">
        <v>131</v>
      </c>
    </row>
    <row r="25" spans="1:4" ht="29.25" customHeight="1">
      <c r="A25" s="74">
        <v>862</v>
      </c>
      <c r="B25" s="342" t="s">
        <v>189</v>
      </c>
      <c r="C25" s="344"/>
      <c r="D25" s="80" t="s">
        <v>190</v>
      </c>
    </row>
    <row r="26" spans="1:4" ht="27" customHeight="1">
      <c r="A26" s="73">
        <v>862</v>
      </c>
      <c r="B26" s="342" t="s">
        <v>121</v>
      </c>
      <c r="C26" s="344"/>
      <c r="D26" s="80" t="s">
        <v>162</v>
      </c>
    </row>
    <row r="27" spans="1:4" ht="16.5" customHeight="1">
      <c r="A27" s="71">
        <v>862</v>
      </c>
      <c r="B27" s="342" t="s">
        <v>408</v>
      </c>
      <c r="C27" s="344"/>
      <c r="D27" s="82" t="s">
        <v>403</v>
      </c>
    </row>
    <row r="28" spans="1:4" ht="25.5" customHeight="1">
      <c r="A28" s="71">
        <v>862</v>
      </c>
      <c r="B28" s="342" t="s">
        <v>409</v>
      </c>
      <c r="C28" s="344"/>
      <c r="D28" s="82" t="s">
        <v>404</v>
      </c>
    </row>
    <row r="29" spans="1:4" ht="25.5" customHeight="1">
      <c r="A29" s="71">
        <v>862</v>
      </c>
      <c r="B29" s="342" t="s">
        <v>410</v>
      </c>
      <c r="C29" s="344"/>
      <c r="D29" s="82" t="s">
        <v>405</v>
      </c>
    </row>
    <row r="30" spans="1:4" ht="39.75" customHeight="1">
      <c r="A30" s="71">
        <v>862</v>
      </c>
      <c r="B30" s="342" t="s">
        <v>411</v>
      </c>
      <c r="C30" s="344"/>
      <c r="D30" s="82" t="s">
        <v>406</v>
      </c>
    </row>
    <row r="31" spans="1:4" ht="16.5" customHeight="1">
      <c r="A31" s="71">
        <v>862</v>
      </c>
      <c r="B31" s="347" t="s">
        <v>122</v>
      </c>
      <c r="C31" s="347"/>
      <c r="D31" s="80" t="s">
        <v>149</v>
      </c>
    </row>
    <row r="32" spans="1:4" ht="16.5" customHeight="1">
      <c r="A32" s="71">
        <v>862</v>
      </c>
      <c r="B32" s="347" t="s">
        <v>123</v>
      </c>
      <c r="C32" s="347"/>
      <c r="D32" s="80" t="s">
        <v>150</v>
      </c>
    </row>
    <row r="33" spans="1:4" ht="27" customHeight="1">
      <c r="A33" s="71">
        <v>862</v>
      </c>
      <c r="B33" s="347" t="s">
        <v>352</v>
      </c>
      <c r="C33" s="347"/>
      <c r="D33" s="317" t="s">
        <v>407</v>
      </c>
    </row>
    <row r="34" spans="1:4" ht="18.75" customHeight="1">
      <c r="A34" s="71">
        <v>862</v>
      </c>
      <c r="B34" s="347" t="s">
        <v>351</v>
      </c>
      <c r="C34" s="347"/>
      <c r="D34" s="80" t="s">
        <v>143</v>
      </c>
    </row>
    <row r="35" spans="1:4" ht="16.5" customHeight="1">
      <c r="A35" s="71">
        <v>862</v>
      </c>
      <c r="B35" s="350" t="s">
        <v>350</v>
      </c>
      <c r="C35" s="350"/>
      <c r="D35" s="80" t="s">
        <v>151</v>
      </c>
    </row>
    <row r="36" spans="1:4" ht="16.5" customHeight="1">
      <c r="A36" s="71">
        <v>862</v>
      </c>
      <c r="B36" s="350" t="s">
        <v>349</v>
      </c>
      <c r="C36" s="350"/>
      <c r="D36" s="80" t="s">
        <v>152</v>
      </c>
    </row>
    <row r="37" spans="1:4" ht="26.25" customHeight="1">
      <c r="A37" s="71">
        <v>862</v>
      </c>
      <c r="B37" s="350" t="s">
        <v>344</v>
      </c>
      <c r="C37" s="350"/>
      <c r="D37" s="80" t="s">
        <v>153</v>
      </c>
    </row>
    <row r="38" spans="1:4" s="64" customFormat="1" ht="25.5" customHeight="1">
      <c r="A38" s="71">
        <v>862</v>
      </c>
      <c r="B38" s="348" t="s">
        <v>348</v>
      </c>
      <c r="C38" s="348"/>
      <c r="D38" s="83" t="s">
        <v>154</v>
      </c>
    </row>
    <row r="39" spans="1:4" s="64" customFormat="1" ht="38.25" customHeight="1">
      <c r="A39" s="71">
        <v>862</v>
      </c>
      <c r="B39" s="345" t="s">
        <v>347</v>
      </c>
      <c r="C39" s="346"/>
      <c r="D39" s="84" t="s">
        <v>164</v>
      </c>
    </row>
    <row r="40" spans="1:4" ht="39" customHeight="1">
      <c r="A40" s="71">
        <v>862</v>
      </c>
      <c r="B40" s="347" t="s">
        <v>370</v>
      </c>
      <c r="C40" s="347"/>
      <c r="D40" s="80" t="s">
        <v>155</v>
      </c>
    </row>
    <row r="41" spans="1:4" ht="12.75" customHeight="1">
      <c r="A41" s="349"/>
      <c r="B41" s="349"/>
      <c r="C41" s="349"/>
      <c r="D41" s="349"/>
    </row>
    <row r="42" spans="1:4" ht="12" customHeight="1">
      <c r="A42" s="65"/>
      <c r="B42" s="65"/>
      <c r="C42" s="65"/>
      <c r="D42" s="85"/>
    </row>
    <row r="43" spans="1:4" s="52" customFormat="1" ht="12.75">
      <c r="A43" s="66"/>
      <c r="B43" s="66"/>
      <c r="C43" s="66"/>
      <c r="D43" s="86"/>
    </row>
  </sheetData>
  <sheetProtection/>
  <mergeCells count="36">
    <mergeCell ref="B25:C25"/>
    <mergeCell ref="B38:C38"/>
    <mergeCell ref="B40:C40"/>
    <mergeCell ref="A41:D41"/>
    <mergeCell ref="B32:C32"/>
    <mergeCell ref="B33:C33"/>
    <mergeCell ref="B34:C34"/>
    <mergeCell ref="B35:C35"/>
    <mergeCell ref="B36:C36"/>
    <mergeCell ref="B37:C37"/>
    <mergeCell ref="B39:C39"/>
    <mergeCell ref="B26:C26"/>
    <mergeCell ref="B27:C27"/>
    <mergeCell ref="B28:C28"/>
    <mergeCell ref="B29:C29"/>
    <mergeCell ref="B30:C30"/>
    <mergeCell ref="B31:C31"/>
    <mergeCell ref="B19:C19"/>
    <mergeCell ref="B20:C20"/>
    <mergeCell ref="B21:C21"/>
    <mergeCell ref="B22:C22"/>
    <mergeCell ref="B23:C23"/>
    <mergeCell ref="B24:C24"/>
    <mergeCell ref="B13:C13"/>
    <mergeCell ref="B14:C14"/>
    <mergeCell ref="B15:C15"/>
    <mergeCell ref="B16:C16"/>
    <mergeCell ref="B17:C17"/>
    <mergeCell ref="B18:C18"/>
    <mergeCell ref="A6:D6"/>
    <mergeCell ref="A8:C8"/>
    <mergeCell ref="D8:D9"/>
    <mergeCell ref="B9:C9"/>
    <mergeCell ref="A10:D10"/>
    <mergeCell ref="B12:C12"/>
    <mergeCell ref="B11:C11"/>
  </mergeCells>
  <printOptions/>
  <pageMargins left="0.5905511811023623" right="0.1968503937007874" top="0.6692913385826772" bottom="0.15748031496062992" header="0.984251968503937" footer="0.35433070866141736"/>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tabColor rgb="FF92D050"/>
  </sheetPr>
  <dimension ref="A1:E14"/>
  <sheetViews>
    <sheetView zoomScalePageLayoutView="0" workbookViewId="0" topLeftCell="A28">
      <selection activeCell="A4" sqref="A4:C4"/>
    </sheetView>
  </sheetViews>
  <sheetFormatPr defaultColWidth="22.28125" defaultRowHeight="12.75"/>
  <cols>
    <col min="1" max="1" width="12.421875" style="102" customWidth="1"/>
    <col min="2" max="2" width="27.00390625" style="102" customWidth="1"/>
    <col min="3" max="3" width="60.57421875" style="104" customWidth="1"/>
    <col min="4" max="4" width="13.140625" style="104" customWidth="1"/>
    <col min="5" max="5" width="8.28125" style="104" customWidth="1"/>
    <col min="6" max="16384" width="22.28125" style="104" customWidth="1"/>
  </cols>
  <sheetData>
    <row r="1" ht="12.75" customHeight="1">
      <c r="C1" s="103" t="s">
        <v>103</v>
      </c>
    </row>
    <row r="2" spans="3:4" ht="39.75" customHeight="1">
      <c r="C2" s="105" t="s">
        <v>390</v>
      </c>
      <c r="D2" s="106"/>
    </row>
    <row r="3" spans="3:4" ht="25.5" customHeight="1">
      <c r="C3" s="106"/>
      <c r="D3" s="106"/>
    </row>
    <row r="4" spans="1:3" ht="40.5" customHeight="1">
      <c r="A4" s="351" t="s">
        <v>231</v>
      </c>
      <c r="B4" s="351"/>
      <c r="C4" s="351"/>
    </row>
    <row r="5" spans="1:3" ht="33.75" customHeight="1">
      <c r="A5" s="352" t="s">
        <v>104</v>
      </c>
      <c r="B5" s="352"/>
      <c r="C5" s="352" t="s">
        <v>232</v>
      </c>
    </row>
    <row r="6" spans="1:3" ht="25.5">
      <c r="A6" s="107" t="s">
        <v>106</v>
      </c>
      <c r="B6" s="107" t="s">
        <v>233</v>
      </c>
      <c r="C6" s="352"/>
    </row>
    <row r="7" spans="1:3" ht="27" customHeight="1">
      <c r="A7" s="353" t="s">
        <v>234</v>
      </c>
      <c r="B7" s="353"/>
      <c r="C7" s="353"/>
    </row>
    <row r="8" spans="1:3" ht="24" customHeight="1">
      <c r="A8" s="107">
        <v>182</v>
      </c>
      <c r="B8" s="108" t="s">
        <v>74</v>
      </c>
      <c r="C8" s="109" t="s">
        <v>235</v>
      </c>
    </row>
    <row r="9" spans="1:3" ht="24" customHeight="1">
      <c r="A9" s="107">
        <v>182</v>
      </c>
      <c r="B9" s="108" t="s">
        <v>3</v>
      </c>
      <c r="C9" s="110" t="s">
        <v>236</v>
      </c>
    </row>
    <row r="10" spans="1:5" ht="24" customHeight="1">
      <c r="A10" s="111">
        <v>182</v>
      </c>
      <c r="B10" s="112" t="s">
        <v>7</v>
      </c>
      <c r="C10" s="113" t="s">
        <v>237</v>
      </c>
      <c r="D10" s="114"/>
      <c r="E10" s="114"/>
    </row>
    <row r="11" spans="1:5" ht="24" customHeight="1">
      <c r="A11" s="107">
        <v>182</v>
      </c>
      <c r="B11" s="112" t="s">
        <v>10</v>
      </c>
      <c r="C11" s="113" t="s">
        <v>238</v>
      </c>
      <c r="D11" s="114"/>
      <c r="E11" s="114"/>
    </row>
    <row r="13" spans="1:3" ht="52.5" customHeight="1">
      <c r="A13" s="354" t="s">
        <v>239</v>
      </c>
      <c r="B13" s="354"/>
      <c r="C13" s="354"/>
    </row>
    <row r="14" spans="1:3" ht="63.75" customHeight="1">
      <c r="A14" s="354" t="s">
        <v>240</v>
      </c>
      <c r="B14" s="354"/>
      <c r="C14" s="354"/>
    </row>
    <row r="15" ht="28.5" customHeight="1"/>
    <row r="16" ht="15.75" customHeight="1"/>
    <row r="17" ht="15.75" customHeight="1"/>
    <row r="18" ht="15.75" customHeight="1"/>
    <row r="19" ht="15.75" customHeight="1"/>
    <row r="20" ht="39" customHeight="1"/>
    <row r="21" ht="27.75" customHeight="1"/>
    <row r="22" ht="15.75" customHeight="1"/>
    <row r="23" ht="15.75" customHeight="1"/>
    <row r="24" ht="28.5" customHeight="1"/>
    <row r="25" ht="40.5" customHeight="1"/>
    <row r="26" ht="25.5" customHeight="1"/>
    <row r="27" ht="30" customHeight="1"/>
    <row r="28" ht="30.75" customHeight="1"/>
    <row r="29" ht="24.75" customHeight="1"/>
    <row r="30" ht="29.25" customHeight="1"/>
    <row r="31" ht="42.75" customHeight="1"/>
    <row r="32" ht="19.5" customHeight="1"/>
    <row r="33" ht="42.75" customHeight="1"/>
    <row r="34" ht="25.5" customHeight="1"/>
    <row r="35" ht="15.75" customHeight="1"/>
    <row r="36" ht="52.5" customHeight="1"/>
    <row r="37" ht="12" customHeight="1"/>
    <row r="38" ht="12.75" customHeight="1" hidden="1"/>
  </sheetData>
  <sheetProtection/>
  <mergeCells count="6">
    <mergeCell ref="A4:C4"/>
    <mergeCell ref="A5:B5"/>
    <mergeCell ref="C5:C6"/>
    <mergeCell ref="A7:C7"/>
    <mergeCell ref="A13:C13"/>
    <mergeCell ref="A14:C14"/>
  </mergeCells>
  <hyperlinks>
    <hyperlink ref="C8" r:id="rId1" display="consultantplus://offline/ref=E88F0C8B57259A8E16544F9DC27CADC22B5729ED2611768BD70DA245F7B40A830CAE0EEB7020B4B475BE71c8fBK"/>
  </hyperlinks>
  <printOptions/>
  <pageMargins left="0.6692913385826772" right="0.1968503937007874" top="0.52" bottom="0.2" header="0.95" footer="0.26"/>
  <pageSetup horizontalDpi="600" verticalDpi="600" orientation="portrait" scale="85" r:id="rId2"/>
</worksheet>
</file>

<file path=xl/worksheets/sheet5.xml><?xml version="1.0" encoding="utf-8"?>
<worksheet xmlns="http://schemas.openxmlformats.org/spreadsheetml/2006/main" xmlns:r="http://schemas.openxmlformats.org/officeDocument/2006/relationships">
  <sheetPr>
    <tabColor rgb="FF92D050"/>
  </sheetPr>
  <dimension ref="A1:F10"/>
  <sheetViews>
    <sheetView zoomScalePageLayoutView="0" workbookViewId="0" topLeftCell="A1">
      <selection activeCell="C27" sqref="C27"/>
    </sheetView>
  </sheetViews>
  <sheetFormatPr defaultColWidth="9.140625" defaultRowHeight="12.75"/>
  <cols>
    <col min="1" max="1" width="13.421875" style="115" customWidth="1"/>
    <col min="2" max="2" width="27.00390625" style="115" customWidth="1"/>
    <col min="3" max="3" width="58.57421875" style="101" customWidth="1"/>
    <col min="4" max="16384" width="9.140625" style="101" customWidth="1"/>
  </cols>
  <sheetData>
    <row r="1" spans="3:6" ht="12.75" customHeight="1">
      <c r="C1" s="116" t="s">
        <v>230</v>
      </c>
      <c r="D1" s="117"/>
      <c r="E1" s="117"/>
      <c r="F1" s="117"/>
    </row>
    <row r="2" spans="3:6" ht="47.25" customHeight="1">
      <c r="C2" s="105" t="s">
        <v>390</v>
      </c>
      <c r="D2" s="117"/>
      <c r="E2" s="117"/>
      <c r="F2" s="117"/>
    </row>
    <row r="4" spans="1:3" ht="45" customHeight="1">
      <c r="A4" s="355" t="s">
        <v>393</v>
      </c>
      <c r="B4" s="355"/>
      <c r="C4" s="355"/>
    </row>
    <row r="6" spans="1:3" s="118" customFormat="1" ht="60" customHeight="1">
      <c r="A6" s="41" t="s">
        <v>241</v>
      </c>
      <c r="B6" s="41" t="s">
        <v>242</v>
      </c>
      <c r="C6" s="41" t="s">
        <v>243</v>
      </c>
    </row>
    <row r="7" spans="1:3" ht="30.75" customHeight="1">
      <c r="A7" s="356" t="s">
        <v>187</v>
      </c>
      <c r="B7" s="357"/>
      <c r="C7" s="358"/>
    </row>
    <row r="8" spans="1:4" s="120" customFormat="1" ht="38.25" customHeight="1">
      <c r="A8" s="9">
        <v>862</v>
      </c>
      <c r="B8" s="5" t="s">
        <v>244</v>
      </c>
      <c r="C8" s="12" t="s">
        <v>245</v>
      </c>
      <c r="D8" s="119"/>
    </row>
    <row r="9" spans="1:4" s="120" customFormat="1" ht="33.75" customHeight="1">
      <c r="A9" s="9">
        <v>862</v>
      </c>
      <c r="B9" s="5" t="s">
        <v>246</v>
      </c>
      <c r="C9" s="12" t="s">
        <v>247</v>
      </c>
      <c r="D9" s="119"/>
    </row>
    <row r="10" spans="1:3" ht="12.75">
      <c r="A10" s="121"/>
      <c r="B10" s="121"/>
      <c r="C10" s="114"/>
    </row>
  </sheetData>
  <sheetProtection/>
  <mergeCells count="2">
    <mergeCell ref="A4:C4"/>
    <mergeCell ref="A7:C7"/>
  </mergeCells>
  <printOptions/>
  <pageMargins left="0.7874015748031497" right="0.1968503937007874" top="0.5905511811023623" bottom="0.1968503937007874" header="0.5118110236220472" footer="0.5118110236220472"/>
  <pageSetup horizontalDpi="600" verticalDpi="600" orientation="portrait" scale="95" r:id="rId1"/>
</worksheet>
</file>

<file path=xl/worksheets/sheet6.xml><?xml version="1.0" encoding="utf-8"?>
<worksheet xmlns="http://schemas.openxmlformats.org/spreadsheetml/2006/main" xmlns:r="http://schemas.openxmlformats.org/officeDocument/2006/relationships">
  <sheetPr>
    <tabColor rgb="FF92D050"/>
  </sheetPr>
  <dimension ref="A1:V200"/>
  <sheetViews>
    <sheetView zoomScalePageLayoutView="0" workbookViewId="0" topLeftCell="B16">
      <selection activeCell="F4" sqref="F4:N4"/>
    </sheetView>
  </sheetViews>
  <sheetFormatPr defaultColWidth="9.140625" defaultRowHeight="12.75"/>
  <cols>
    <col min="1" max="1" width="2.421875" style="32" hidden="1" customWidth="1"/>
    <col min="2" max="2" width="42.8515625" style="33" customWidth="1"/>
    <col min="3" max="3" width="4.8515625" style="33" hidden="1" customWidth="1"/>
    <col min="4" max="5" width="6.28125" style="33" hidden="1" customWidth="1"/>
    <col min="6" max="6" width="3.8515625" style="161" customWidth="1"/>
    <col min="7" max="7" width="4.28125" style="238" customWidth="1"/>
    <col min="8" max="8" width="3.7109375" style="238" customWidth="1"/>
    <col min="9" max="9" width="6.57421875" style="238" hidden="1" customWidth="1"/>
    <col min="10" max="10" width="12.7109375" style="253" customWidth="1"/>
    <col min="11" max="11" width="4.00390625" style="40" customWidth="1"/>
    <col min="12" max="12" width="12.140625" style="276" customWidth="1"/>
    <col min="13" max="14" width="12.140625" style="274" customWidth="1"/>
    <col min="15" max="15" width="0.2890625" style="32" customWidth="1"/>
    <col min="16" max="16" width="9.140625" style="32" customWidth="1"/>
    <col min="17" max="19" width="13.57421875" style="32" customWidth="1"/>
    <col min="20" max="20" width="13.8515625" style="32" customWidth="1"/>
    <col min="21" max="22" width="11.7109375" style="32" bestFit="1" customWidth="1"/>
    <col min="23" max="16384" width="9.140625" style="32" customWidth="1"/>
  </cols>
  <sheetData>
    <row r="1" spans="6:12" ht="12.75" hidden="1">
      <c r="F1" s="212" t="s">
        <v>82</v>
      </c>
      <c r="G1" s="3"/>
      <c r="H1" s="3"/>
      <c r="I1" s="3"/>
      <c r="J1" s="244"/>
      <c r="K1" s="3"/>
      <c r="L1" s="244"/>
    </row>
    <row r="2" spans="6:14" ht="55.5" customHeight="1" hidden="1">
      <c r="F2" s="380" t="s">
        <v>170</v>
      </c>
      <c r="G2" s="380"/>
      <c r="H2" s="380"/>
      <c r="I2" s="380"/>
      <c r="J2" s="380"/>
      <c r="K2" s="380"/>
      <c r="L2" s="380"/>
      <c r="M2" s="380"/>
      <c r="N2" s="380"/>
    </row>
    <row r="3" spans="6:14" ht="13.5" customHeight="1">
      <c r="F3" s="381" t="s">
        <v>172</v>
      </c>
      <c r="G3" s="381"/>
      <c r="H3" s="381"/>
      <c r="I3" s="381"/>
      <c r="J3" s="381"/>
      <c r="K3" s="381"/>
      <c r="L3" s="381"/>
      <c r="M3" s="275"/>
      <c r="N3" s="275"/>
    </row>
    <row r="4" spans="6:17" ht="37.5" customHeight="1">
      <c r="F4" s="382" t="s">
        <v>390</v>
      </c>
      <c r="G4" s="382"/>
      <c r="H4" s="382"/>
      <c r="I4" s="382"/>
      <c r="J4" s="382"/>
      <c r="K4" s="382"/>
      <c r="L4" s="382"/>
      <c r="M4" s="382"/>
      <c r="N4" s="382"/>
      <c r="O4" s="116"/>
      <c r="P4" s="116"/>
      <c r="Q4" s="116"/>
    </row>
    <row r="5" spans="6:14" ht="9" customHeight="1">
      <c r="F5" s="219"/>
      <c r="G5" s="43"/>
      <c r="H5" s="43"/>
      <c r="I5" s="43"/>
      <c r="J5" s="245"/>
      <c r="K5" s="43"/>
      <c r="L5" s="245"/>
      <c r="M5" s="245"/>
      <c r="N5" s="245"/>
    </row>
    <row r="6" spans="1:14" ht="26.25" customHeight="1">
      <c r="A6" s="383" t="s">
        <v>394</v>
      </c>
      <c r="B6" s="383"/>
      <c r="C6" s="383"/>
      <c r="D6" s="383"/>
      <c r="E6" s="383"/>
      <c r="F6" s="383"/>
      <c r="G6" s="383"/>
      <c r="H6" s="383"/>
      <c r="I6" s="383"/>
      <c r="J6" s="383"/>
      <c r="K6" s="383"/>
      <c r="L6" s="383"/>
      <c r="M6" s="383"/>
      <c r="N6" s="383"/>
    </row>
    <row r="7" spans="1:14" ht="15" customHeight="1">
      <c r="A7" s="34"/>
      <c r="B7" s="34"/>
      <c r="C7" s="37"/>
      <c r="D7" s="37"/>
      <c r="E7" s="37"/>
      <c r="G7" s="34"/>
      <c r="H7" s="34"/>
      <c r="I7" s="34"/>
      <c r="J7" s="246"/>
      <c r="K7" s="34"/>
      <c r="M7" s="246"/>
      <c r="N7" s="277" t="s">
        <v>281</v>
      </c>
    </row>
    <row r="8" spans="1:14" s="45" customFormat="1" ht="24" customHeight="1">
      <c r="A8" s="384" t="s">
        <v>37</v>
      </c>
      <c r="B8" s="385"/>
      <c r="C8" s="44" t="s">
        <v>83</v>
      </c>
      <c r="D8" s="44" t="s">
        <v>84</v>
      </c>
      <c r="E8" s="44" t="s">
        <v>308</v>
      </c>
      <c r="F8" s="221" t="s">
        <v>85</v>
      </c>
      <c r="G8" s="222" t="s">
        <v>38</v>
      </c>
      <c r="H8" s="222" t="s">
        <v>39</v>
      </c>
      <c r="I8" s="222" t="s">
        <v>86</v>
      </c>
      <c r="J8" s="222" t="s">
        <v>40</v>
      </c>
      <c r="K8" s="163" t="s">
        <v>41</v>
      </c>
      <c r="L8" s="278">
        <v>2020</v>
      </c>
      <c r="M8" s="278">
        <v>2021</v>
      </c>
      <c r="N8" s="278">
        <v>2022</v>
      </c>
    </row>
    <row r="9" spans="1:14" s="45" customFormat="1" ht="19.5" customHeight="1" hidden="1">
      <c r="A9" s="44"/>
      <c r="B9" s="213" t="s">
        <v>87</v>
      </c>
      <c r="C9" s="223">
        <v>63</v>
      </c>
      <c r="D9" s="44"/>
      <c r="E9" s="44"/>
      <c r="F9" s="224"/>
      <c r="G9" s="163"/>
      <c r="H9" s="163"/>
      <c r="I9" s="163"/>
      <c r="J9" s="222"/>
      <c r="K9" s="163"/>
      <c r="L9" s="279">
        <f>L10</f>
        <v>2506727</v>
      </c>
      <c r="M9" s="279">
        <f>M10</f>
        <v>2571192</v>
      </c>
      <c r="N9" s="279">
        <f>N10</f>
        <v>2661646</v>
      </c>
    </row>
    <row r="10" spans="1:19" s="45" customFormat="1" ht="17.25" customHeight="1">
      <c r="A10" s="53"/>
      <c r="B10" s="214" t="s">
        <v>188</v>
      </c>
      <c r="C10" s="169">
        <v>63</v>
      </c>
      <c r="D10" s="169">
        <v>0</v>
      </c>
      <c r="E10" s="169">
        <v>11</v>
      </c>
      <c r="F10" s="225">
        <v>862</v>
      </c>
      <c r="G10" s="166"/>
      <c r="H10" s="166"/>
      <c r="I10" s="166"/>
      <c r="J10" s="229"/>
      <c r="K10" s="166"/>
      <c r="L10" s="280">
        <f>L107</f>
        <v>2506727</v>
      </c>
      <c r="M10" s="280">
        <f>M107</f>
        <v>2571192</v>
      </c>
      <c r="N10" s="280">
        <f>N107</f>
        <v>2661646</v>
      </c>
      <c r="P10" s="45">
        <v>120</v>
      </c>
      <c r="Q10" s="270">
        <f>L15+L22+L58+L19</f>
        <v>1231490</v>
      </c>
      <c r="R10" s="270">
        <f>M15+M22+M58+N19</f>
        <v>1330983</v>
      </c>
      <c r="S10" s="270">
        <f>N15+N22+N58+N19</f>
        <v>1340402</v>
      </c>
    </row>
    <row r="11" spans="1:20" s="35" customFormat="1" ht="15.75" customHeight="1">
      <c r="A11" s="367" t="s">
        <v>42</v>
      </c>
      <c r="B11" s="368"/>
      <c r="C11" s="169">
        <v>63</v>
      </c>
      <c r="D11" s="169">
        <v>0</v>
      </c>
      <c r="E11" s="169">
        <v>11</v>
      </c>
      <c r="F11" s="205">
        <v>862</v>
      </c>
      <c r="G11" s="181" t="s">
        <v>43</v>
      </c>
      <c r="H11" s="226"/>
      <c r="I11" s="226"/>
      <c r="J11" s="247"/>
      <c r="K11" s="226"/>
      <c r="L11" s="281">
        <f>L16+L44+L48+L12+L33+L40</f>
        <v>1309104</v>
      </c>
      <c r="M11" s="281">
        <f>M16+M44+M48+M12+M33</f>
        <v>1450800</v>
      </c>
      <c r="N11" s="281">
        <f>N16+N44+N48+N12+N33</f>
        <v>1507654</v>
      </c>
      <c r="P11" s="45">
        <v>240</v>
      </c>
      <c r="Q11" s="270">
        <f>L24+L60</f>
        <v>123839</v>
      </c>
      <c r="R11" s="270">
        <f>M24+M60+M72+M77+M81+M85</f>
        <v>1166855</v>
      </c>
      <c r="S11" s="270">
        <f>N24+N60+N29+N72+N77+N85</f>
        <v>1206590</v>
      </c>
      <c r="T11" s="45"/>
    </row>
    <row r="12" spans="1:20" ht="37.5" customHeight="1" hidden="1">
      <c r="A12" s="359" t="s">
        <v>63</v>
      </c>
      <c r="B12" s="360"/>
      <c r="C12" s="169">
        <v>63</v>
      </c>
      <c r="D12" s="169">
        <v>0</v>
      </c>
      <c r="E12" s="169">
        <v>11</v>
      </c>
      <c r="F12" s="205">
        <v>862</v>
      </c>
      <c r="G12" s="191" t="s">
        <v>43</v>
      </c>
      <c r="H12" s="191" t="s">
        <v>44</v>
      </c>
      <c r="I12" s="191"/>
      <c r="J12" s="248"/>
      <c r="K12" s="166"/>
      <c r="L12" s="282">
        <f>L13</f>
        <v>0</v>
      </c>
      <c r="M12" s="282">
        <f>M13</f>
        <v>0</v>
      </c>
      <c r="N12" s="282">
        <f>N13</f>
        <v>0</v>
      </c>
      <c r="P12" s="45">
        <v>850</v>
      </c>
      <c r="Q12" s="270">
        <f>L25</f>
        <v>25854</v>
      </c>
      <c r="R12" s="270">
        <f>M25</f>
        <v>25854</v>
      </c>
      <c r="S12" s="270">
        <f>N25</f>
        <v>25854</v>
      </c>
      <c r="T12" s="45"/>
    </row>
    <row r="13" spans="1:14" ht="27.75" customHeight="1" hidden="1">
      <c r="A13" s="56" t="s">
        <v>89</v>
      </c>
      <c r="B13" s="171" t="s">
        <v>195</v>
      </c>
      <c r="C13" s="53">
        <v>63</v>
      </c>
      <c r="D13" s="53">
        <v>0</v>
      </c>
      <c r="E13" s="53">
        <v>11</v>
      </c>
      <c r="F13" s="201">
        <v>862</v>
      </c>
      <c r="G13" s="195" t="s">
        <v>43</v>
      </c>
      <c r="H13" s="195" t="s">
        <v>44</v>
      </c>
      <c r="I13" s="195" t="s">
        <v>309</v>
      </c>
      <c r="J13" s="308" t="s">
        <v>194</v>
      </c>
      <c r="K13" s="228" t="s">
        <v>90</v>
      </c>
      <c r="L13" s="282">
        <f aca="true" t="shared" si="0" ref="L13:N14">L14</f>
        <v>0</v>
      </c>
      <c r="M13" s="282">
        <f t="shared" si="0"/>
        <v>0</v>
      </c>
      <c r="N13" s="282">
        <f t="shared" si="0"/>
        <v>0</v>
      </c>
    </row>
    <row r="14" spans="1:14" ht="62.25" customHeight="1" hidden="1">
      <c r="A14" s="48" t="s">
        <v>88</v>
      </c>
      <c r="B14" s="48" t="s">
        <v>88</v>
      </c>
      <c r="C14" s="53">
        <v>63</v>
      </c>
      <c r="D14" s="53">
        <v>0</v>
      </c>
      <c r="E14" s="53">
        <v>11</v>
      </c>
      <c r="F14" s="201">
        <v>862</v>
      </c>
      <c r="G14" s="195" t="s">
        <v>43</v>
      </c>
      <c r="H14" s="195" t="s">
        <v>44</v>
      </c>
      <c r="I14" s="195" t="s">
        <v>309</v>
      </c>
      <c r="J14" s="249" t="s">
        <v>194</v>
      </c>
      <c r="K14" s="227" t="s">
        <v>23</v>
      </c>
      <c r="L14" s="282">
        <f t="shared" si="0"/>
        <v>0</v>
      </c>
      <c r="M14" s="282">
        <f t="shared" si="0"/>
        <v>0</v>
      </c>
      <c r="N14" s="282">
        <f t="shared" si="0"/>
        <v>0</v>
      </c>
    </row>
    <row r="15" spans="1:14" ht="28.5" customHeight="1" hidden="1">
      <c r="A15" s="48" t="s">
        <v>91</v>
      </c>
      <c r="B15" s="48" t="s">
        <v>91</v>
      </c>
      <c r="C15" s="53">
        <v>63</v>
      </c>
      <c r="D15" s="53">
        <v>0</v>
      </c>
      <c r="E15" s="53">
        <v>11</v>
      </c>
      <c r="F15" s="201">
        <v>862</v>
      </c>
      <c r="G15" s="166" t="s">
        <v>43</v>
      </c>
      <c r="H15" s="166" t="s">
        <v>44</v>
      </c>
      <c r="I15" s="195" t="s">
        <v>309</v>
      </c>
      <c r="J15" s="249" t="s">
        <v>194</v>
      </c>
      <c r="K15" s="227" t="s">
        <v>24</v>
      </c>
      <c r="L15" s="282">
        <f>0</f>
        <v>0</v>
      </c>
      <c r="M15" s="282">
        <f>L15</f>
        <v>0</v>
      </c>
      <c r="N15" s="282">
        <f>M15</f>
        <v>0</v>
      </c>
    </row>
    <row r="16" spans="1:14" s="36" customFormat="1" ht="26.25" customHeight="1">
      <c r="A16" s="367" t="s">
        <v>47</v>
      </c>
      <c r="B16" s="368"/>
      <c r="C16" s="169">
        <v>63</v>
      </c>
      <c r="D16" s="169">
        <v>0</v>
      </c>
      <c r="E16" s="169">
        <v>11</v>
      </c>
      <c r="F16" s="205">
        <v>862</v>
      </c>
      <c r="G16" s="181" t="s">
        <v>43</v>
      </c>
      <c r="H16" s="181" t="s">
        <v>48</v>
      </c>
      <c r="I16" s="181"/>
      <c r="J16" s="183"/>
      <c r="K16" s="181"/>
      <c r="L16" s="281">
        <f>L20+L27+L30+L17</f>
        <v>1305304</v>
      </c>
      <c r="M16" s="281">
        <f>M20+M27+M30+M17</f>
        <v>1409600</v>
      </c>
      <c r="N16" s="281">
        <f>N20+N27+N30+N17</f>
        <v>1427854</v>
      </c>
    </row>
    <row r="17" spans="1:14" s="36" customFormat="1" ht="26.25" customHeight="1">
      <c r="A17" s="160"/>
      <c r="B17" s="309" t="s">
        <v>374</v>
      </c>
      <c r="C17" s="169"/>
      <c r="D17" s="169"/>
      <c r="E17" s="169"/>
      <c r="F17" s="201">
        <v>862</v>
      </c>
      <c r="G17" s="166" t="s">
        <v>43</v>
      </c>
      <c r="H17" s="166" t="s">
        <v>48</v>
      </c>
      <c r="I17" s="181"/>
      <c r="J17" s="166" t="s">
        <v>372</v>
      </c>
      <c r="K17" s="181"/>
      <c r="L17" s="282">
        <f aca="true" t="shared" si="1" ref="L17:N18">L18</f>
        <v>483804</v>
      </c>
      <c r="M17" s="282">
        <f t="shared" si="1"/>
        <v>498700</v>
      </c>
      <c r="N17" s="282">
        <f t="shared" si="1"/>
        <v>501300</v>
      </c>
    </row>
    <row r="18" spans="1:14" s="36" customFormat="1" ht="26.25" customHeight="1">
      <c r="A18" s="160"/>
      <c r="B18" s="309" t="s">
        <v>88</v>
      </c>
      <c r="C18" s="169"/>
      <c r="D18" s="169"/>
      <c r="E18" s="169"/>
      <c r="F18" s="201">
        <v>862</v>
      </c>
      <c r="G18" s="166" t="s">
        <v>43</v>
      </c>
      <c r="H18" s="166" t="s">
        <v>48</v>
      </c>
      <c r="I18" s="181"/>
      <c r="J18" s="166" t="s">
        <v>282</v>
      </c>
      <c r="K18" s="166" t="s">
        <v>23</v>
      </c>
      <c r="L18" s="282">
        <f>L19</f>
        <v>483804</v>
      </c>
      <c r="M18" s="282">
        <f t="shared" si="1"/>
        <v>498700</v>
      </c>
      <c r="N18" s="282">
        <f t="shared" si="1"/>
        <v>501300</v>
      </c>
    </row>
    <row r="19" spans="1:14" s="36" customFormat="1" ht="26.25" customHeight="1">
      <c r="A19" s="160"/>
      <c r="B19" s="309" t="s">
        <v>91</v>
      </c>
      <c r="C19" s="169"/>
      <c r="D19" s="169"/>
      <c r="E19" s="169"/>
      <c r="F19" s="201">
        <v>862</v>
      </c>
      <c r="G19" s="166" t="s">
        <v>43</v>
      </c>
      <c r="H19" s="166" t="s">
        <v>48</v>
      </c>
      <c r="I19" s="181"/>
      <c r="J19" s="166" t="s">
        <v>373</v>
      </c>
      <c r="K19" s="166" t="s">
        <v>24</v>
      </c>
      <c r="L19" s="282">
        <f>370000+113804</f>
        <v>483804</v>
      </c>
      <c r="M19" s="282">
        <f>383000+115700</f>
        <v>498700</v>
      </c>
      <c r="N19" s="282">
        <f>385000+116300</f>
        <v>501300</v>
      </c>
    </row>
    <row r="20" spans="1:14" ht="27.75" customHeight="1">
      <c r="A20" s="378" t="s">
        <v>92</v>
      </c>
      <c r="B20" s="379"/>
      <c r="C20" s="53">
        <v>63</v>
      </c>
      <c r="D20" s="53">
        <v>0</v>
      </c>
      <c r="E20" s="53">
        <v>11</v>
      </c>
      <c r="F20" s="201">
        <v>862</v>
      </c>
      <c r="G20" s="166" t="s">
        <v>43</v>
      </c>
      <c r="H20" s="166" t="s">
        <v>48</v>
      </c>
      <c r="I20" s="195" t="s">
        <v>212</v>
      </c>
      <c r="J20" s="227" t="s">
        <v>196</v>
      </c>
      <c r="K20" s="166"/>
      <c r="L20" s="282">
        <f>L21+L23+L25</f>
        <v>816500</v>
      </c>
      <c r="M20" s="282">
        <f>M21+M23+M25</f>
        <v>906000</v>
      </c>
      <c r="N20" s="282">
        <f>N21+N23+N25</f>
        <v>921854</v>
      </c>
    </row>
    <row r="21" spans="1:14" ht="63" customHeight="1">
      <c r="A21" s="171"/>
      <c r="B21" s="48" t="s">
        <v>88</v>
      </c>
      <c r="C21" s="53">
        <v>63</v>
      </c>
      <c r="D21" s="53">
        <v>0</v>
      </c>
      <c r="E21" s="53">
        <v>11</v>
      </c>
      <c r="F21" s="201">
        <v>862</v>
      </c>
      <c r="G21" s="195" t="s">
        <v>43</v>
      </c>
      <c r="H21" s="195" t="s">
        <v>48</v>
      </c>
      <c r="I21" s="195" t="s">
        <v>212</v>
      </c>
      <c r="J21" s="227" t="s">
        <v>196</v>
      </c>
      <c r="K21" s="166" t="s">
        <v>23</v>
      </c>
      <c r="L21" s="282">
        <f>L22</f>
        <v>668000</v>
      </c>
      <c r="M21" s="282">
        <f>M22</f>
        <v>749200</v>
      </c>
      <c r="N21" s="283">
        <f>N22</f>
        <v>755400</v>
      </c>
    </row>
    <row r="22" spans="1:14" ht="27" customHeight="1">
      <c r="A22" s="173"/>
      <c r="B22" s="48" t="s">
        <v>91</v>
      </c>
      <c r="C22" s="53">
        <v>63</v>
      </c>
      <c r="D22" s="53">
        <v>0</v>
      </c>
      <c r="E22" s="53">
        <v>11</v>
      </c>
      <c r="F22" s="201">
        <v>862</v>
      </c>
      <c r="G22" s="166" t="s">
        <v>43</v>
      </c>
      <c r="H22" s="166" t="s">
        <v>48</v>
      </c>
      <c r="I22" s="195" t="s">
        <v>212</v>
      </c>
      <c r="J22" s="227" t="s">
        <v>196</v>
      </c>
      <c r="K22" s="166" t="s">
        <v>24</v>
      </c>
      <c r="L22" s="282">
        <f>513000+155000</f>
        <v>668000</v>
      </c>
      <c r="M22" s="282">
        <f>575400+173800</f>
        <v>749200</v>
      </c>
      <c r="N22" s="282">
        <f>580200+175200</f>
        <v>755400</v>
      </c>
    </row>
    <row r="23" spans="1:14" ht="27" customHeight="1">
      <c r="A23" s="173"/>
      <c r="B23" s="70" t="s">
        <v>186</v>
      </c>
      <c r="C23" s="53">
        <v>63</v>
      </c>
      <c r="D23" s="53">
        <v>0</v>
      </c>
      <c r="E23" s="53">
        <v>11</v>
      </c>
      <c r="F23" s="201">
        <v>862</v>
      </c>
      <c r="G23" s="229" t="s">
        <v>43</v>
      </c>
      <c r="H23" s="229" t="s">
        <v>48</v>
      </c>
      <c r="I23" s="195" t="s">
        <v>212</v>
      </c>
      <c r="J23" s="227" t="s">
        <v>196</v>
      </c>
      <c r="K23" s="229" t="s">
        <v>25</v>
      </c>
      <c r="L23" s="282">
        <f>L24</f>
        <v>122646</v>
      </c>
      <c r="M23" s="282">
        <f>M24</f>
        <v>130946</v>
      </c>
      <c r="N23" s="282">
        <f>N24</f>
        <v>140600</v>
      </c>
    </row>
    <row r="24" spans="1:14" ht="27" customHeight="1">
      <c r="A24" s="173"/>
      <c r="B24" s="174" t="s">
        <v>93</v>
      </c>
      <c r="C24" s="53">
        <v>63</v>
      </c>
      <c r="D24" s="53">
        <v>0</v>
      </c>
      <c r="E24" s="53">
        <v>11</v>
      </c>
      <c r="F24" s="201">
        <v>862</v>
      </c>
      <c r="G24" s="229" t="s">
        <v>43</v>
      </c>
      <c r="H24" s="229" t="s">
        <v>48</v>
      </c>
      <c r="I24" s="195" t="s">
        <v>212</v>
      </c>
      <c r="J24" s="227" t="s">
        <v>196</v>
      </c>
      <c r="K24" s="229" t="s">
        <v>26</v>
      </c>
      <c r="L24" s="282">
        <f>16500+46000+10900+17500+67900-36154</f>
        <v>122646</v>
      </c>
      <c r="M24" s="282">
        <f>17000+49000+7400+3000+54546</f>
        <v>130946</v>
      </c>
      <c r="N24" s="282">
        <f>15500+52000+7900+3000+62200</f>
        <v>140600</v>
      </c>
    </row>
    <row r="25" spans="1:14" ht="15.75" customHeight="1">
      <c r="A25" s="173"/>
      <c r="B25" s="230" t="s">
        <v>27</v>
      </c>
      <c r="C25" s="53">
        <v>63</v>
      </c>
      <c r="D25" s="53">
        <v>0</v>
      </c>
      <c r="E25" s="53">
        <v>11</v>
      </c>
      <c r="F25" s="201">
        <v>862</v>
      </c>
      <c r="G25" s="166" t="s">
        <v>43</v>
      </c>
      <c r="H25" s="166" t="s">
        <v>48</v>
      </c>
      <c r="I25" s="195" t="s">
        <v>212</v>
      </c>
      <c r="J25" s="227" t="s">
        <v>196</v>
      </c>
      <c r="K25" s="166" t="s">
        <v>28</v>
      </c>
      <c r="L25" s="282">
        <f>L26</f>
        <v>25854</v>
      </c>
      <c r="M25" s="282">
        <f>M26</f>
        <v>25854</v>
      </c>
      <c r="N25" s="282">
        <f>N26</f>
        <v>25854</v>
      </c>
    </row>
    <row r="26" spans="1:14" ht="15.75" customHeight="1">
      <c r="A26" s="173"/>
      <c r="B26" s="175" t="s">
        <v>184</v>
      </c>
      <c r="C26" s="53">
        <v>63</v>
      </c>
      <c r="D26" s="53">
        <v>0</v>
      </c>
      <c r="E26" s="53">
        <v>11</v>
      </c>
      <c r="F26" s="201">
        <v>862</v>
      </c>
      <c r="G26" s="166" t="s">
        <v>43</v>
      </c>
      <c r="H26" s="166" t="s">
        <v>48</v>
      </c>
      <c r="I26" s="195" t="s">
        <v>212</v>
      </c>
      <c r="J26" s="227" t="s">
        <v>196</v>
      </c>
      <c r="K26" s="166" t="s">
        <v>185</v>
      </c>
      <c r="L26" s="282">
        <f>23320+810+1724</f>
        <v>25854</v>
      </c>
      <c r="M26" s="282">
        <f>L26</f>
        <v>25854</v>
      </c>
      <c r="N26" s="282">
        <f>M26</f>
        <v>25854</v>
      </c>
    </row>
    <row r="27" spans="1:14" ht="27.75" customHeight="1">
      <c r="A27" s="173"/>
      <c r="B27" s="257" t="s">
        <v>320</v>
      </c>
      <c r="C27" s="53"/>
      <c r="D27" s="53"/>
      <c r="E27" s="53"/>
      <c r="F27" s="201">
        <v>862</v>
      </c>
      <c r="G27" s="166" t="s">
        <v>43</v>
      </c>
      <c r="H27" s="166" t="s">
        <v>48</v>
      </c>
      <c r="I27" s="195"/>
      <c r="J27" s="227" t="s">
        <v>321</v>
      </c>
      <c r="K27" s="166"/>
      <c r="L27" s="282">
        <f aca="true" t="shared" si="2" ref="L27:N28">L28</f>
        <v>0</v>
      </c>
      <c r="M27" s="282">
        <f t="shared" si="2"/>
        <v>0</v>
      </c>
      <c r="N27" s="282">
        <f t="shared" si="2"/>
        <v>0</v>
      </c>
    </row>
    <row r="28" spans="1:14" ht="24" customHeight="1">
      <c r="A28" s="173"/>
      <c r="B28" s="70" t="s">
        <v>186</v>
      </c>
      <c r="C28" s="53"/>
      <c r="D28" s="53"/>
      <c r="E28" s="53"/>
      <c r="F28" s="201">
        <v>862</v>
      </c>
      <c r="G28" s="166" t="s">
        <v>43</v>
      </c>
      <c r="H28" s="166" t="s">
        <v>48</v>
      </c>
      <c r="I28" s="195"/>
      <c r="J28" s="227" t="s">
        <v>321</v>
      </c>
      <c r="K28" s="166" t="s">
        <v>25</v>
      </c>
      <c r="L28" s="282">
        <f t="shared" si="2"/>
        <v>0</v>
      </c>
      <c r="M28" s="282">
        <f t="shared" si="2"/>
        <v>0</v>
      </c>
      <c r="N28" s="282">
        <f t="shared" si="2"/>
        <v>0</v>
      </c>
    </row>
    <row r="29" spans="1:14" ht="25.5" customHeight="1">
      <c r="A29" s="173"/>
      <c r="B29" s="174" t="s">
        <v>93</v>
      </c>
      <c r="C29" s="53"/>
      <c r="D29" s="53"/>
      <c r="E29" s="53"/>
      <c r="F29" s="201">
        <v>862</v>
      </c>
      <c r="G29" s="166" t="s">
        <v>43</v>
      </c>
      <c r="H29" s="166" t="s">
        <v>48</v>
      </c>
      <c r="I29" s="195"/>
      <c r="J29" s="227" t="s">
        <v>321</v>
      </c>
      <c r="K29" s="166" t="s">
        <v>26</v>
      </c>
      <c r="L29" s="282">
        <v>0</v>
      </c>
      <c r="M29" s="282">
        <v>0</v>
      </c>
      <c r="N29" s="282">
        <v>0</v>
      </c>
    </row>
    <row r="30" spans="1:14" ht="15.75" customHeight="1">
      <c r="A30" s="173"/>
      <c r="B30" s="230" t="s">
        <v>284</v>
      </c>
      <c r="C30" s="53">
        <v>63</v>
      </c>
      <c r="D30" s="53">
        <v>0</v>
      </c>
      <c r="E30" s="53">
        <v>11</v>
      </c>
      <c r="F30" s="201">
        <v>862</v>
      </c>
      <c r="G30" s="166" t="s">
        <v>43</v>
      </c>
      <c r="H30" s="166" t="s">
        <v>48</v>
      </c>
      <c r="I30" s="195" t="s">
        <v>212</v>
      </c>
      <c r="J30" s="227" t="s">
        <v>310</v>
      </c>
      <c r="K30" s="166"/>
      <c r="L30" s="282">
        <f aca="true" t="shared" si="3" ref="L30:N31">L31</f>
        <v>5000</v>
      </c>
      <c r="M30" s="282">
        <f t="shared" si="3"/>
        <v>4900</v>
      </c>
      <c r="N30" s="282">
        <f t="shared" si="3"/>
        <v>4700</v>
      </c>
    </row>
    <row r="31" spans="1:14" ht="15.75" customHeight="1">
      <c r="A31" s="173"/>
      <c r="B31" s="230" t="s">
        <v>27</v>
      </c>
      <c r="C31" s="53">
        <v>63</v>
      </c>
      <c r="D31" s="53">
        <v>0</v>
      </c>
      <c r="E31" s="53">
        <v>11</v>
      </c>
      <c r="F31" s="201">
        <v>862</v>
      </c>
      <c r="G31" s="166" t="s">
        <v>43</v>
      </c>
      <c r="H31" s="166" t="s">
        <v>48</v>
      </c>
      <c r="I31" s="195" t="s">
        <v>212</v>
      </c>
      <c r="J31" s="227" t="s">
        <v>310</v>
      </c>
      <c r="K31" s="166" t="s">
        <v>28</v>
      </c>
      <c r="L31" s="282">
        <f t="shared" si="3"/>
        <v>5000</v>
      </c>
      <c r="M31" s="282">
        <f t="shared" si="3"/>
        <v>4900</v>
      </c>
      <c r="N31" s="282">
        <f t="shared" si="3"/>
        <v>4700</v>
      </c>
    </row>
    <row r="32" spans="1:14" ht="15.75" customHeight="1">
      <c r="A32" s="173"/>
      <c r="B32" s="175" t="s">
        <v>184</v>
      </c>
      <c r="C32" s="53">
        <v>63</v>
      </c>
      <c r="D32" s="53">
        <v>0</v>
      </c>
      <c r="E32" s="53">
        <v>11</v>
      </c>
      <c r="F32" s="201">
        <v>862</v>
      </c>
      <c r="G32" s="166" t="s">
        <v>43</v>
      </c>
      <c r="H32" s="166" t="s">
        <v>48</v>
      </c>
      <c r="I32" s="195" t="s">
        <v>212</v>
      </c>
      <c r="J32" s="227" t="s">
        <v>310</v>
      </c>
      <c r="K32" s="166" t="s">
        <v>185</v>
      </c>
      <c r="L32" s="282">
        <v>5000</v>
      </c>
      <c r="M32" s="282">
        <f>5000-100</f>
        <v>4900</v>
      </c>
      <c r="N32" s="282">
        <f>5000-300</f>
        <v>4700</v>
      </c>
    </row>
    <row r="33" spans="1:14" s="36" customFormat="1" ht="36.75" customHeight="1">
      <c r="A33" s="231" t="s">
        <v>94</v>
      </c>
      <c r="B33" s="231" t="s">
        <v>94</v>
      </c>
      <c r="C33" s="169">
        <v>63</v>
      </c>
      <c r="D33" s="169">
        <v>0</v>
      </c>
      <c r="E33" s="169">
        <v>11</v>
      </c>
      <c r="F33" s="205">
        <v>862</v>
      </c>
      <c r="G33" s="181" t="s">
        <v>43</v>
      </c>
      <c r="H33" s="181" t="s">
        <v>29</v>
      </c>
      <c r="I33" s="181"/>
      <c r="J33" s="181"/>
      <c r="K33" s="181"/>
      <c r="L33" s="281">
        <f>L34+L37</f>
        <v>3300</v>
      </c>
      <c r="M33" s="281">
        <f>M34+M37</f>
        <v>3300</v>
      </c>
      <c r="N33" s="281">
        <f>N34+N37</f>
        <v>3300</v>
      </c>
    </row>
    <row r="34" spans="1:14" s="36" customFormat="1" ht="66" customHeight="1">
      <c r="A34" s="56" t="s">
        <v>95</v>
      </c>
      <c r="B34" s="176" t="s">
        <v>199</v>
      </c>
      <c r="C34" s="53">
        <v>63</v>
      </c>
      <c r="D34" s="53">
        <v>0</v>
      </c>
      <c r="E34" s="53">
        <v>11</v>
      </c>
      <c r="F34" s="201">
        <v>862</v>
      </c>
      <c r="G34" s="166" t="s">
        <v>43</v>
      </c>
      <c r="H34" s="166" t="s">
        <v>29</v>
      </c>
      <c r="I34" s="195" t="s">
        <v>213</v>
      </c>
      <c r="J34" s="227" t="s">
        <v>197</v>
      </c>
      <c r="K34" s="166"/>
      <c r="L34" s="282">
        <f aca="true" t="shared" si="4" ref="L34:N35">L35</f>
        <v>3000</v>
      </c>
      <c r="M34" s="282">
        <f t="shared" si="4"/>
        <v>3000</v>
      </c>
      <c r="N34" s="282">
        <f t="shared" si="4"/>
        <v>3000</v>
      </c>
    </row>
    <row r="35" spans="1:14" ht="14.25" customHeight="1">
      <c r="A35" s="173"/>
      <c r="B35" s="177" t="s">
        <v>58</v>
      </c>
      <c r="C35" s="53">
        <v>63</v>
      </c>
      <c r="D35" s="53">
        <v>0</v>
      </c>
      <c r="E35" s="53">
        <v>11</v>
      </c>
      <c r="F35" s="201">
        <v>862</v>
      </c>
      <c r="G35" s="166" t="s">
        <v>43</v>
      </c>
      <c r="H35" s="209" t="s">
        <v>29</v>
      </c>
      <c r="I35" s="195" t="s">
        <v>213</v>
      </c>
      <c r="J35" s="227" t="s">
        <v>197</v>
      </c>
      <c r="K35" s="166" t="s">
        <v>45</v>
      </c>
      <c r="L35" s="282">
        <f t="shared" si="4"/>
        <v>3000</v>
      </c>
      <c r="M35" s="282">
        <f t="shared" si="4"/>
        <v>3000</v>
      </c>
      <c r="N35" s="282">
        <f t="shared" si="4"/>
        <v>3000</v>
      </c>
    </row>
    <row r="36" spans="1:14" ht="16.5" customHeight="1">
      <c r="A36" s="173"/>
      <c r="B36" s="178" t="s">
        <v>68</v>
      </c>
      <c r="C36" s="53">
        <v>63</v>
      </c>
      <c r="D36" s="53">
        <v>0</v>
      </c>
      <c r="E36" s="53">
        <v>11</v>
      </c>
      <c r="F36" s="201">
        <v>862</v>
      </c>
      <c r="G36" s="166" t="s">
        <v>43</v>
      </c>
      <c r="H36" s="209" t="s">
        <v>29</v>
      </c>
      <c r="I36" s="195" t="s">
        <v>213</v>
      </c>
      <c r="J36" s="227" t="s">
        <v>197</v>
      </c>
      <c r="K36" s="229" t="s">
        <v>32</v>
      </c>
      <c r="L36" s="282">
        <v>3000</v>
      </c>
      <c r="M36" s="282">
        <v>3000</v>
      </c>
      <c r="N36" s="282">
        <v>3000</v>
      </c>
    </row>
    <row r="37" spans="1:14" s="36" customFormat="1" ht="60.75" customHeight="1">
      <c r="A37" s="231"/>
      <c r="B37" s="258" t="s">
        <v>323</v>
      </c>
      <c r="C37" s="169"/>
      <c r="D37" s="169"/>
      <c r="E37" s="169"/>
      <c r="F37" s="201">
        <v>862</v>
      </c>
      <c r="G37" s="166" t="s">
        <v>43</v>
      </c>
      <c r="H37" s="166" t="s">
        <v>29</v>
      </c>
      <c r="I37" s="166"/>
      <c r="J37" s="196" t="s">
        <v>322</v>
      </c>
      <c r="K37" s="181"/>
      <c r="L37" s="282">
        <f aca="true" t="shared" si="5" ref="L37:N38">L38</f>
        <v>300</v>
      </c>
      <c r="M37" s="282">
        <f t="shared" si="5"/>
        <v>300</v>
      </c>
      <c r="N37" s="282">
        <f t="shared" si="5"/>
        <v>300</v>
      </c>
    </row>
    <row r="38" spans="1:14" s="36" customFormat="1" ht="18" customHeight="1">
      <c r="A38" s="231"/>
      <c r="B38" s="177" t="s">
        <v>58</v>
      </c>
      <c r="C38" s="169"/>
      <c r="D38" s="169"/>
      <c r="E38" s="169"/>
      <c r="F38" s="201">
        <v>862</v>
      </c>
      <c r="G38" s="166" t="s">
        <v>43</v>
      </c>
      <c r="H38" s="166" t="s">
        <v>29</v>
      </c>
      <c r="I38" s="166"/>
      <c r="J38" s="196" t="s">
        <v>322</v>
      </c>
      <c r="K38" s="166" t="s">
        <v>45</v>
      </c>
      <c r="L38" s="282">
        <f t="shared" si="5"/>
        <v>300</v>
      </c>
      <c r="M38" s="282">
        <f t="shared" si="5"/>
        <v>300</v>
      </c>
      <c r="N38" s="282">
        <f t="shared" si="5"/>
        <v>300</v>
      </c>
    </row>
    <row r="39" spans="1:15" s="36" customFormat="1" ht="16.5" customHeight="1">
      <c r="A39" s="231"/>
      <c r="B39" s="178" t="s">
        <v>68</v>
      </c>
      <c r="C39" s="169"/>
      <c r="D39" s="169"/>
      <c r="E39" s="169"/>
      <c r="F39" s="201">
        <v>862</v>
      </c>
      <c r="G39" s="166" t="s">
        <v>43</v>
      </c>
      <c r="H39" s="166" t="s">
        <v>29</v>
      </c>
      <c r="I39" s="166"/>
      <c r="J39" s="196" t="s">
        <v>322</v>
      </c>
      <c r="K39" s="166" t="s">
        <v>32</v>
      </c>
      <c r="L39" s="282">
        <v>300</v>
      </c>
      <c r="M39" s="282">
        <v>300</v>
      </c>
      <c r="N39" s="282">
        <v>300</v>
      </c>
      <c r="O39" s="32"/>
    </row>
    <row r="40" spans="1:15" s="36" customFormat="1" ht="30" customHeight="1" hidden="1">
      <c r="A40" s="259"/>
      <c r="B40" s="260" t="s">
        <v>324</v>
      </c>
      <c r="C40" s="169"/>
      <c r="D40" s="169"/>
      <c r="E40" s="169"/>
      <c r="F40" s="205">
        <v>862</v>
      </c>
      <c r="G40" s="181" t="s">
        <v>43</v>
      </c>
      <c r="H40" s="181" t="s">
        <v>325</v>
      </c>
      <c r="I40" s="181"/>
      <c r="J40" s="192"/>
      <c r="K40" s="181"/>
      <c r="L40" s="281">
        <f aca="true" t="shared" si="6" ref="L40:N42">L41</f>
        <v>0</v>
      </c>
      <c r="M40" s="281">
        <f t="shared" si="6"/>
        <v>0</v>
      </c>
      <c r="N40" s="281">
        <f t="shared" si="6"/>
        <v>0</v>
      </c>
      <c r="O40" s="32"/>
    </row>
    <row r="41" spans="1:15" s="36" customFormat="1" ht="29.25" customHeight="1" hidden="1">
      <c r="A41" s="259"/>
      <c r="B41" s="258" t="s">
        <v>326</v>
      </c>
      <c r="C41" s="169"/>
      <c r="D41" s="169"/>
      <c r="E41" s="169"/>
      <c r="F41" s="201">
        <v>862</v>
      </c>
      <c r="G41" s="166" t="s">
        <v>43</v>
      </c>
      <c r="H41" s="166" t="s">
        <v>325</v>
      </c>
      <c r="I41" s="166"/>
      <c r="J41" s="196" t="s">
        <v>328</v>
      </c>
      <c r="K41" s="166"/>
      <c r="L41" s="282">
        <f t="shared" si="6"/>
        <v>0</v>
      </c>
      <c r="M41" s="282">
        <f t="shared" si="6"/>
        <v>0</v>
      </c>
      <c r="N41" s="282">
        <f t="shared" si="6"/>
        <v>0</v>
      </c>
      <c r="O41" s="32"/>
    </row>
    <row r="42" spans="1:15" s="36" customFormat="1" ht="18.75" customHeight="1" hidden="1">
      <c r="A42" s="259"/>
      <c r="B42" s="258" t="s">
        <v>27</v>
      </c>
      <c r="C42" s="169"/>
      <c r="D42" s="169"/>
      <c r="E42" s="169"/>
      <c r="F42" s="201">
        <v>862</v>
      </c>
      <c r="G42" s="166" t="s">
        <v>43</v>
      </c>
      <c r="H42" s="166" t="s">
        <v>325</v>
      </c>
      <c r="I42" s="166"/>
      <c r="J42" s="196" t="s">
        <v>328</v>
      </c>
      <c r="K42" s="166" t="s">
        <v>28</v>
      </c>
      <c r="L42" s="282">
        <f t="shared" si="6"/>
        <v>0</v>
      </c>
      <c r="M42" s="282">
        <f t="shared" si="6"/>
        <v>0</v>
      </c>
      <c r="N42" s="282">
        <f t="shared" si="6"/>
        <v>0</v>
      </c>
      <c r="O42" s="32"/>
    </row>
    <row r="43" spans="1:15" s="36" customFormat="1" ht="12.75" customHeight="1" hidden="1">
      <c r="A43" s="259"/>
      <c r="B43" s="258" t="s">
        <v>327</v>
      </c>
      <c r="C43" s="169"/>
      <c r="D43" s="169"/>
      <c r="E43" s="169"/>
      <c r="F43" s="201">
        <v>862</v>
      </c>
      <c r="G43" s="166" t="s">
        <v>43</v>
      </c>
      <c r="H43" s="166" t="s">
        <v>325</v>
      </c>
      <c r="I43" s="166"/>
      <c r="J43" s="196" t="s">
        <v>328</v>
      </c>
      <c r="K43" s="166" t="s">
        <v>329</v>
      </c>
      <c r="L43" s="282">
        <v>0</v>
      </c>
      <c r="M43" s="282">
        <v>0</v>
      </c>
      <c r="N43" s="282">
        <v>0</v>
      </c>
      <c r="O43" s="32"/>
    </row>
    <row r="44" spans="1:14" s="36" customFormat="1" ht="15.75" customHeight="1" hidden="1">
      <c r="A44" s="367" t="s">
        <v>50</v>
      </c>
      <c r="B44" s="368"/>
      <c r="C44" s="169">
        <v>70</v>
      </c>
      <c r="D44" s="169">
        <v>0</v>
      </c>
      <c r="E44" s="185" t="s">
        <v>304</v>
      </c>
      <c r="F44" s="190">
        <v>862</v>
      </c>
      <c r="G44" s="181" t="s">
        <v>43</v>
      </c>
      <c r="H44" s="181" t="s">
        <v>59</v>
      </c>
      <c r="I44" s="181"/>
      <c r="J44" s="181"/>
      <c r="K44" s="181"/>
      <c r="L44" s="281">
        <f aca="true" t="shared" si="7" ref="L44:N46">L45</f>
        <v>0</v>
      </c>
      <c r="M44" s="281">
        <f t="shared" si="7"/>
        <v>0</v>
      </c>
      <c r="N44" s="281">
        <f t="shared" si="7"/>
        <v>0</v>
      </c>
    </row>
    <row r="45" spans="1:14" ht="15.75" customHeight="1" hidden="1">
      <c r="A45" s="361" t="s">
        <v>69</v>
      </c>
      <c r="B45" s="362"/>
      <c r="C45" s="53">
        <v>70</v>
      </c>
      <c r="D45" s="53">
        <v>0</v>
      </c>
      <c r="E45" s="209" t="s">
        <v>304</v>
      </c>
      <c r="F45" s="201">
        <v>862</v>
      </c>
      <c r="G45" s="166" t="s">
        <v>43</v>
      </c>
      <c r="H45" s="166" t="s">
        <v>59</v>
      </c>
      <c r="I45" s="195" t="s">
        <v>305</v>
      </c>
      <c r="J45" s="227" t="s">
        <v>306</v>
      </c>
      <c r="K45" s="166"/>
      <c r="L45" s="282">
        <f t="shared" si="7"/>
        <v>0</v>
      </c>
      <c r="M45" s="282">
        <f t="shared" si="7"/>
        <v>0</v>
      </c>
      <c r="N45" s="282">
        <f t="shared" si="7"/>
        <v>0</v>
      </c>
    </row>
    <row r="46" spans="1:14" ht="12.75" customHeight="1" hidden="1">
      <c r="A46" s="173"/>
      <c r="B46" s="204" t="s">
        <v>27</v>
      </c>
      <c r="C46" s="53">
        <v>70</v>
      </c>
      <c r="D46" s="53">
        <v>0</v>
      </c>
      <c r="E46" s="209" t="s">
        <v>304</v>
      </c>
      <c r="F46" s="201">
        <v>862</v>
      </c>
      <c r="G46" s="166" t="s">
        <v>43</v>
      </c>
      <c r="H46" s="166" t="s">
        <v>59</v>
      </c>
      <c r="I46" s="195" t="s">
        <v>305</v>
      </c>
      <c r="J46" s="227" t="s">
        <v>306</v>
      </c>
      <c r="K46" s="166" t="s">
        <v>28</v>
      </c>
      <c r="L46" s="282">
        <f t="shared" si="7"/>
        <v>0</v>
      </c>
      <c r="M46" s="282">
        <f t="shared" si="7"/>
        <v>0</v>
      </c>
      <c r="N46" s="282">
        <f t="shared" si="7"/>
        <v>0</v>
      </c>
    </row>
    <row r="47" spans="1:14" ht="15.75" customHeight="1" hidden="1">
      <c r="A47" s="173"/>
      <c r="B47" s="177" t="s">
        <v>30</v>
      </c>
      <c r="C47" s="53">
        <v>70</v>
      </c>
      <c r="D47" s="53">
        <v>0</v>
      </c>
      <c r="E47" s="209" t="s">
        <v>304</v>
      </c>
      <c r="F47" s="201">
        <v>862</v>
      </c>
      <c r="G47" s="166" t="s">
        <v>43</v>
      </c>
      <c r="H47" s="166" t="s">
        <v>59</v>
      </c>
      <c r="I47" s="195" t="s">
        <v>305</v>
      </c>
      <c r="J47" s="227" t="s">
        <v>306</v>
      </c>
      <c r="K47" s="166" t="s">
        <v>31</v>
      </c>
      <c r="L47" s="282"/>
      <c r="M47" s="282"/>
      <c r="N47" s="282"/>
    </row>
    <row r="48" spans="1:14" s="36" customFormat="1" ht="15.75" customHeight="1">
      <c r="A48" s="367" t="s">
        <v>51</v>
      </c>
      <c r="B48" s="368"/>
      <c r="C48" s="169">
        <v>63</v>
      </c>
      <c r="D48" s="169">
        <v>0</v>
      </c>
      <c r="E48" s="169">
        <v>11</v>
      </c>
      <c r="F48" s="190">
        <v>862</v>
      </c>
      <c r="G48" s="181" t="s">
        <v>43</v>
      </c>
      <c r="H48" s="181" t="s">
        <v>60</v>
      </c>
      <c r="I48" s="181"/>
      <c r="J48" s="181"/>
      <c r="K48" s="181"/>
      <c r="L48" s="281">
        <f>L49+L52</f>
        <v>500</v>
      </c>
      <c r="M48" s="281">
        <f>M49+M53</f>
        <v>37900</v>
      </c>
      <c r="N48" s="281">
        <f>N49+N53</f>
        <v>76500</v>
      </c>
    </row>
    <row r="49" spans="1:14" ht="48" customHeight="1">
      <c r="A49" s="361" t="s">
        <v>200</v>
      </c>
      <c r="B49" s="362"/>
      <c r="C49" s="53">
        <v>63</v>
      </c>
      <c r="D49" s="53">
        <v>0</v>
      </c>
      <c r="E49" s="53">
        <v>11</v>
      </c>
      <c r="F49" s="201">
        <v>862</v>
      </c>
      <c r="G49" s="209" t="s">
        <v>43</v>
      </c>
      <c r="H49" s="209" t="s">
        <v>60</v>
      </c>
      <c r="I49" s="195" t="s">
        <v>214</v>
      </c>
      <c r="J49" s="227" t="s">
        <v>198</v>
      </c>
      <c r="K49" s="209"/>
      <c r="L49" s="282">
        <f aca="true" t="shared" si="8" ref="L49:N50">L50</f>
        <v>500</v>
      </c>
      <c r="M49" s="282">
        <f t="shared" si="8"/>
        <v>500</v>
      </c>
      <c r="N49" s="282">
        <f t="shared" si="8"/>
        <v>500</v>
      </c>
    </row>
    <row r="50" spans="1:18" ht="16.5" customHeight="1">
      <c r="A50" s="173"/>
      <c r="B50" s="177" t="s">
        <v>58</v>
      </c>
      <c r="C50" s="53">
        <v>63</v>
      </c>
      <c r="D50" s="53">
        <v>0</v>
      </c>
      <c r="E50" s="53">
        <v>11</v>
      </c>
      <c r="F50" s="201">
        <v>862</v>
      </c>
      <c r="G50" s="166" t="s">
        <v>43</v>
      </c>
      <c r="H50" s="209" t="s">
        <v>60</v>
      </c>
      <c r="I50" s="195" t="s">
        <v>214</v>
      </c>
      <c r="J50" s="227" t="s">
        <v>198</v>
      </c>
      <c r="K50" s="166" t="s">
        <v>45</v>
      </c>
      <c r="L50" s="282">
        <f t="shared" si="8"/>
        <v>500</v>
      </c>
      <c r="M50" s="282">
        <f t="shared" si="8"/>
        <v>500</v>
      </c>
      <c r="N50" s="282">
        <f t="shared" si="8"/>
        <v>500</v>
      </c>
      <c r="R50" s="268"/>
    </row>
    <row r="51" spans="1:14" ht="15.75" customHeight="1">
      <c r="A51" s="173"/>
      <c r="B51" s="178" t="s">
        <v>68</v>
      </c>
      <c r="C51" s="53">
        <v>63</v>
      </c>
      <c r="D51" s="53">
        <v>0</v>
      </c>
      <c r="E51" s="53">
        <v>11</v>
      </c>
      <c r="F51" s="201">
        <v>862</v>
      </c>
      <c r="G51" s="166" t="s">
        <v>43</v>
      </c>
      <c r="H51" s="209" t="s">
        <v>60</v>
      </c>
      <c r="I51" s="195" t="s">
        <v>214</v>
      </c>
      <c r="J51" s="227" t="s">
        <v>198</v>
      </c>
      <c r="K51" s="229" t="s">
        <v>32</v>
      </c>
      <c r="L51" s="282">
        <v>500</v>
      </c>
      <c r="M51" s="282">
        <v>500</v>
      </c>
      <c r="N51" s="282">
        <v>500</v>
      </c>
    </row>
    <row r="52" spans="1:14" ht="15.75" customHeight="1">
      <c r="A52" s="173"/>
      <c r="B52" s="198" t="s">
        <v>34</v>
      </c>
      <c r="C52" s="53"/>
      <c r="D52" s="53"/>
      <c r="E52" s="53"/>
      <c r="F52" s="201">
        <v>862</v>
      </c>
      <c r="G52" s="166" t="s">
        <v>43</v>
      </c>
      <c r="H52" s="209" t="s">
        <v>60</v>
      </c>
      <c r="I52" s="195"/>
      <c r="J52" s="227" t="s">
        <v>340</v>
      </c>
      <c r="K52" s="229"/>
      <c r="L52" s="282"/>
      <c r="M52" s="282">
        <f>M53</f>
        <v>37400</v>
      </c>
      <c r="N52" s="282">
        <f>N53</f>
        <v>76000</v>
      </c>
    </row>
    <row r="53" spans="1:14" ht="15.75" customHeight="1">
      <c r="A53" s="173"/>
      <c r="B53" s="198" t="s">
        <v>34</v>
      </c>
      <c r="C53" s="53"/>
      <c r="D53" s="53"/>
      <c r="E53" s="53"/>
      <c r="F53" s="201">
        <v>862</v>
      </c>
      <c r="G53" s="166" t="s">
        <v>43</v>
      </c>
      <c r="H53" s="209" t="s">
        <v>60</v>
      </c>
      <c r="I53" s="195"/>
      <c r="J53" s="227" t="s">
        <v>340</v>
      </c>
      <c r="K53" s="229" t="s">
        <v>31</v>
      </c>
      <c r="L53" s="282">
        <v>0</v>
      </c>
      <c r="M53" s="282">
        <f>37300+100</f>
        <v>37400</v>
      </c>
      <c r="N53" s="282">
        <f>75700+300</f>
        <v>76000</v>
      </c>
    </row>
    <row r="54" spans="1:14" s="35" customFormat="1" ht="14.25" customHeight="1">
      <c r="A54" s="232" t="s">
        <v>61</v>
      </c>
      <c r="B54" s="232" t="s">
        <v>61</v>
      </c>
      <c r="C54" s="169">
        <v>63</v>
      </c>
      <c r="D54" s="169">
        <v>0</v>
      </c>
      <c r="E54" s="169">
        <v>12</v>
      </c>
      <c r="F54" s="225">
        <v>862</v>
      </c>
      <c r="G54" s="181" t="s">
        <v>44</v>
      </c>
      <c r="H54" s="181"/>
      <c r="I54" s="181"/>
      <c r="J54" s="181"/>
      <c r="K54" s="181"/>
      <c r="L54" s="281">
        <f aca="true" t="shared" si="9" ref="L54:N55">L55</f>
        <v>80879</v>
      </c>
      <c r="M54" s="281">
        <f t="shared" si="9"/>
        <v>81597</v>
      </c>
      <c r="N54" s="281">
        <f t="shared" si="9"/>
        <v>84750</v>
      </c>
    </row>
    <row r="55" spans="1:14" s="38" customFormat="1" ht="14.25" customHeight="1">
      <c r="A55" s="232" t="s">
        <v>62</v>
      </c>
      <c r="B55" s="232" t="s">
        <v>62</v>
      </c>
      <c r="C55" s="169">
        <v>63</v>
      </c>
      <c r="D55" s="169">
        <v>0</v>
      </c>
      <c r="E55" s="169">
        <v>12</v>
      </c>
      <c r="F55" s="225">
        <v>862</v>
      </c>
      <c r="G55" s="181" t="s">
        <v>44</v>
      </c>
      <c r="H55" s="181" t="s">
        <v>46</v>
      </c>
      <c r="I55" s="181"/>
      <c r="J55" s="181"/>
      <c r="K55" s="181"/>
      <c r="L55" s="281">
        <f t="shared" si="9"/>
        <v>80879</v>
      </c>
      <c r="M55" s="281">
        <f t="shared" si="9"/>
        <v>81597</v>
      </c>
      <c r="N55" s="281">
        <f t="shared" si="9"/>
        <v>84750</v>
      </c>
    </row>
    <row r="56" spans="1:14" s="37" customFormat="1" ht="27.75" customHeight="1">
      <c r="A56" s="230" t="s">
        <v>96</v>
      </c>
      <c r="B56" s="243" t="s">
        <v>313</v>
      </c>
      <c r="C56" s="53">
        <v>63</v>
      </c>
      <c r="D56" s="53">
        <v>0</v>
      </c>
      <c r="E56" s="53">
        <v>12</v>
      </c>
      <c r="F56" s="201">
        <v>862</v>
      </c>
      <c r="G56" s="166" t="s">
        <v>44</v>
      </c>
      <c r="H56" s="166" t="s">
        <v>46</v>
      </c>
      <c r="I56" s="166" t="s">
        <v>215</v>
      </c>
      <c r="J56" s="227" t="s">
        <v>201</v>
      </c>
      <c r="K56" s="166"/>
      <c r="L56" s="282">
        <f>L57+L59</f>
        <v>80879</v>
      </c>
      <c r="M56" s="282">
        <f>M57+M59</f>
        <v>81597</v>
      </c>
      <c r="N56" s="282">
        <f>N57+N59</f>
        <v>84750</v>
      </c>
    </row>
    <row r="57" spans="1:14" ht="64.5" customHeight="1">
      <c r="A57" s="171"/>
      <c r="B57" s="48" t="s">
        <v>88</v>
      </c>
      <c r="C57" s="53">
        <v>63</v>
      </c>
      <c r="D57" s="53">
        <v>0</v>
      </c>
      <c r="E57" s="53">
        <v>12</v>
      </c>
      <c r="F57" s="201">
        <v>862</v>
      </c>
      <c r="G57" s="166" t="s">
        <v>44</v>
      </c>
      <c r="H57" s="166" t="s">
        <v>46</v>
      </c>
      <c r="I57" s="166" t="s">
        <v>215</v>
      </c>
      <c r="J57" s="227" t="s">
        <v>201</v>
      </c>
      <c r="K57" s="166" t="s">
        <v>23</v>
      </c>
      <c r="L57" s="282">
        <f>L58</f>
        <v>79686</v>
      </c>
      <c r="M57" s="282">
        <f>M58</f>
        <v>80483</v>
      </c>
      <c r="N57" s="282">
        <f>N58</f>
        <v>83702</v>
      </c>
    </row>
    <row r="58" spans="1:14" ht="25.5" customHeight="1">
      <c r="A58" s="173"/>
      <c r="B58" s="48" t="s">
        <v>91</v>
      </c>
      <c r="C58" s="53">
        <v>63</v>
      </c>
      <c r="D58" s="53">
        <v>0</v>
      </c>
      <c r="E58" s="53">
        <v>12</v>
      </c>
      <c r="F58" s="201">
        <v>862</v>
      </c>
      <c r="G58" s="166" t="s">
        <v>44</v>
      </c>
      <c r="H58" s="166" t="s">
        <v>46</v>
      </c>
      <c r="I58" s="166" t="s">
        <v>215</v>
      </c>
      <c r="J58" s="227" t="s">
        <v>201</v>
      </c>
      <c r="K58" s="166" t="s">
        <v>24</v>
      </c>
      <c r="L58" s="282">
        <f>61203+18483</f>
        <v>79686</v>
      </c>
      <c r="M58" s="282">
        <f>61815+18668</f>
        <v>80483</v>
      </c>
      <c r="N58" s="282">
        <f>64287+19415</f>
        <v>83702</v>
      </c>
    </row>
    <row r="59" spans="1:14" ht="25.5" customHeight="1">
      <c r="A59" s="173"/>
      <c r="B59" s="70" t="s">
        <v>186</v>
      </c>
      <c r="C59" s="53">
        <v>63</v>
      </c>
      <c r="D59" s="53">
        <v>0</v>
      </c>
      <c r="E59" s="53">
        <v>12</v>
      </c>
      <c r="F59" s="201">
        <v>862</v>
      </c>
      <c r="G59" s="166" t="s">
        <v>44</v>
      </c>
      <c r="H59" s="166" t="s">
        <v>46</v>
      </c>
      <c r="I59" s="166" t="s">
        <v>215</v>
      </c>
      <c r="J59" s="227" t="s">
        <v>201</v>
      </c>
      <c r="K59" s="166" t="s">
        <v>25</v>
      </c>
      <c r="L59" s="282">
        <f>L60</f>
        <v>1193</v>
      </c>
      <c r="M59" s="282">
        <f>M60</f>
        <v>1114</v>
      </c>
      <c r="N59" s="282">
        <f>N60</f>
        <v>1048</v>
      </c>
    </row>
    <row r="60" spans="1:14" ht="25.5" customHeight="1">
      <c r="A60" s="173"/>
      <c r="B60" s="174" t="s">
        <v>93</v>
      </c>
      <c r="C60" s="53">
        <v>63</v>
      </c>
      <c r="D60" s="53">
        <v>0</v>
      </c>
      <c r="E60" s="53">
        <v>12</v>
      </c>
      <c r="F60" s="201">
        <v>862</v>
      </c>
      <c r="G60" s="166" t="s">
        <v>44</v>
      </c>
      <c r="H60" s="166" t="s">
        <v>46</v>
      </c>
      <c r="I60" s="166" t="s">
        <v>215</v>
      </c>
      <c r="J60" s="227" t="s">
        <v>201</v>
      </c>
      <c r="K60" s="166" t="s">
        <v>26</v>
      </c>
      <c r="L60" s="282">
        <v>1193</v>
      </c>
      <c r="M60" s="282">
        <f>1114</f>
        <v>1114</v>
      </c>
      <c r="N60" s="282">
        <f>1048</f>
        <v>1048</v>
      </c>
    </row>
    <row r="61" spans="1:14" s="35" customFormat="1" ht="27.75" customHeight="1" hidden="1">
      <c r="A61" s="232" t="s">
        <v>52</v>
      </c>
      <c r="B61" s="233" t="s">
        <v>52</v>
      </c>
      <c r="C61" s="169">
        <v>63</v>
      </c>
      <c r="D61" s="169">
        <v>0</v>
      </c>
      <c r="E61" s="169">
        <v>13</v>
      </c>
      <c r="F61" s="225">
        <v>862</v>
      </c>
      <c r="G61" s="181" t="s">
        <v>46</v>
      </c>
      <c r="H61" s="181"/>
      <c r="I61" s="181"/>
      <c r="J61" s="181"/>
      <c r="K61" s="181"/>
      <c r="L61" s="281">
        <f aca="true" t="shared" si="10" ref="L61:N62">L62</f>
        <v>0</v>
      </c>
      <c r="M61" s="281">
        <f t="shared" si="10"/>
        <v>0</v>
      </c>
      <c r="N61" s="281">
        <f t="shared" si="10"/>
        <v>0</v>
      </c>
    </row>
    <row r="62" spans="1:14" s="36" customFormat="1" ht="14.25" customHeight="1" hidden="1">
      <c r="A62" s="232" t="s">
        <v>65</v>
      </c>
      <c r="B62" s="233" t="s">
        <v>65</v>
      </c>
      <c r="C62" s="169">
        <v>63</v>
      </c>
      <c r="D62" s="169">
        <v>0</v>
      </c>
      <c r="E62" s="169">
        <v>13</v>
      </c>
      <c r="F62" s="234">
        <v>862</v>
      </c>
      <c r="G62" s="181" t="s">
        <v>46</v>
      </c>
      <c r="H62" s="185" t="s">
        <v>57</v>
      </c>
      <c r="I62" s="185"/>
      <c r="J62" s="209"/>
      <c r="K62" s="166"/>
      <c r="L62" s="281">
        <f t="shared" si="10"/>
        <v>0</v>
      </c>
      <c r="M62" s="281">
        <f t="shared" si="10"/>
        <v>0</v>
      </c>
      <c r="N62" s="281">
        <f t="shared" si="10"/>
        <v>0</v>
      </c>
    </row>
    <row r="63" spans="1:14" ht="15" customHeight="1" hidden="1">
      <c r="A63" s="230" t="s">
        <v>97</v>
      </c>
      <c r="B63" s="230" t="s">
        <v>97</v>
      </c>
      <c r="C63" s="53">
        <v>63</v>
      </c>
      <c r="D63" s="53">
        <v>0</v>
      </c>
      <c r="E63" s="53">
        <v>13</v>
      </c>
      <c r="F63" s="201">
        <v>862</v>
      </c>
      <c r="G63" s="166" t="s">
        <v>46</v>
      </c>
      <c r="H63" s="166" t="s">
        <v>57</v>
      </c>
      <c r="I63" s="209" t="s">
        <v>292</v>
      </c>
      <c r="J63" s="227" t="s">
        <v>311</v>
      </c>
      <c r="K63" s="166"/>
      <c r="L63" s="282">
        <f>L64+L66</f>
        <v>0</v>
      </c>
      <c r="M63" s="282">
        <f>M64+M66</f>
        <v>0</v>
      </c>
      <c r="N63" s="282">
        <f>N64+N66</f>
        <v>0</v>
      </c>
    </row>
    <row r="64" spans="1:14" ht="36.75" customHeight="1" hidden="1">
      <c r="A64" s="186"/>
      <c r="B64" s="48" t="s">
        <v>88</v>
      </c>
      <c r="C64" s="53">
        <v>63</v>
      </c>
      <c r="D64" s="53">
        <v>0</v>
      </c>
      <c r="E64" s="53">
        <v>13</v>
      </c>
      <c r="F64" s="201">
        <v>862</v>
      </c>
      <c r="G64" s="166" t="s">
        <v>46</v>
      </c>
      <c r="H64" s="209" t="s">
        <v>57</v>
      </c>
      <c r="I64" s="209" t="s">
        <v>292</v>
      </c>
      <c r="J64" s="227" t="s">
        <v>311</v>
      </c>
      <c r="K64" s="166" t="s">
        <v>23</v>
      </c>
      <c r="L64" s="282">
        <f>L65</f>
        <v>0</v>
      </c>
      <c r="M64" s="282">
        <f>M65</f>
        <v>0</v>
      </c>
      <c r="N64" s="282">
        <f>N65</f>
        <v>0</v>
      </c>
    </row>
    <row r="65" spans="1:14" ht="15" customHeight="1" hidden="1">
      <c r="A65" s="187"/>
      <c r="B65" s="48" t="s">
        <v>102</v>
      </c>
      <c r="C65" s="53">
        <v>63</v>
      </c>
      <c r="D65" s="53">
        <v>0</v>
      </c>
      <c r="E65" s="53">
        <v>13</v>
      </c>
      <c r="F65" s="201">
        <v>862</v>
      </c>
      <c r="G65" s="166" t="s">
        <v>46</v>
      </c>
      <c r="H65" s="209" t="s">
        <v>57</v>
      </c>
      <c r="I65" s="209" t="s">
        <v>292</v>
      </c>
      <c r="J65" s="227" t="s">
        <v>311</v>
      </c>
      <c r="K65" s="166" t="s">
        <v>101</v>
      </c>
      <c r="L65" s="282">
        <v>0</v>
      </c>
      <c r="M65" s="282"/>
      <c r="N65" s="282"/>
    </row>
    <row r="66" spans="1:14" ht="14.25" customHeight="1" hidden="1">
      <c r="A66" s="187"/>
      <c r="B66" s="70" t="s">
        <v>186</v>
      </c>
      <c r="C66" s="53">
        <v>63</v>
      </c>
      <c r="D66" s="53">
        <v>0</v>
      </c>
      <c r="E66" s="53">
        <v>13</v>
      </c>
      <c r="F66" s="201">
        <v>862</v>
      </c>
      <c r="G66" s="166" t="s">
        <v>46</v>
      </c>
      <c r="H66" s="209" t="s">
        <v>57</v>
      </c>
      <c r="I66" s="209" t="s">
        <v>292</v>
      </c>
      <c r="J66" s="227" t="s">
        <v>311</v>
      </c>
      <c r="K66" s="166" t="s">
        <v>25</v>
      </c>
      <c r="L66" s="282">
        <f>L67</f>
        <v>0</v>
      </c>
      <c r="M66" s="282">
        <f>M67</f>
        <v>0</v>
      </c>
      <c r="N66" s="282">
        <f>N67</f>
        <v>0</v>
      </c>
    </row>
    <row r="67" spans="1:14" ht="15.75" customHeight="1" hidden="1">
      <c r="A67" s="55"/>
      <c r="B67" s="57" t="s">
        <v>93</v>
      </c>
      <c r="C67" s="53">
        <v>63</v>
      </c>
      <c r="D67" s="53">
        <v>0</v>
      </c>
      <c r="E67" s="53">
        <v>13</v>
      </c>
      <c r="F67" s="201">
        <v>862</v>
      </c>
      <c r="G67" s="166" t="s">
        <v>46</v>
      </c>
      <c r="H67" s="209" t="s">
        <v>57</v>
      </c>
      <c r="I67" s="209" t="s">
        <v>292</v>
      </c>
      <c r="J67" s="227" t="s">
        <v>311</v>
      </c>
      <c r="K67" s="166" t="s">
        <v>26</v>
      </c>
      <c r="L67" s="282">
        <v>0</v>
      </c>
      <c r="M67" s="282">
        <v>0</v>
      </c>
      <c r="N67" s="282">
        <v>0</v>
      </c>
    </row>
    <row r="68" spans="1:14" s="35" customFormat="1" ht="15.75" customHeight="1">
      <c r="A68" s="373" t="s">
        <v>165</v>
      </c>
      <c r="B68" s="373"/>
      <c r="C68" s="169">
        <v>63</v>
      </c>
      <c r="D68" s="169">
        <v>0</v>
      </c>
      <c r="E68" s="169">
        <v>14</v>
      </c>
      <c r="F68" s="205">
        <v>862</v>
      </c>
      <c r="G68" s="181" t="s">
        <v>48</v>
      </c>
      <c r="H68" s="226"/>
      <c r="I68" s="226"/>
      <c r="J68" s="226"/>
      <c r="K68" s="226"/>
      <c r="L68" s="281">
        <f>L69</f>
        <v>946748</v>
      </c>
      <c r="M68" s="281">
        <f aca="true" t="shared" si="11" ref="M68:N71">M69</f>
        <v>996195</v>
      </c>
      <c r="N68" s="281">
        <f t="shared" si="11"/>
        <v>1057196</v>
      </c>
    </row>
    <row r="69" spans="1:14" s="36" customFormat="1" ht="16.5" customHeight="1">
      <c r="A69" s="374" t="s">
        <v>166</v>
      </c>
      <c r="B69" s="375"/>
      <c r="C69" s="169">
        <v>63</v>
      </c>
      <c r="D69" s="169">
        <v>0</v>
      </c>
      <c r="E69" s="169">
        <v>14</v>
      </c>
      <c r="F69" s="190">
        <v>862</v>
      </c>
      <c r="G69" s="181" t="s">
        <v>48</v>
      </c>
      <c r="H69" s="181" t="s">
        <v>167</v>
      </c>
      <c r="I69" s="181"/>
      <c r="J69" s="181"/>
      <c r="K69" s="181"/>
      <c r="L69" s="281">
        <f>L70</f>
        <v>946748</v>
      </c>
      <c r="M69" s="281">
        <f t="shared" si="11"/>
        <v>996195</v>
      </c>
      <c r="N69" s="281">
        <f t="shared" si="11"/>
        <v>1057196</v>
      </c>
    </row>
    <row r="70" spans="1:14" ht="194.25" customHeight="1">
      <c r="A70" s="376" t="s">
        <v>203</v>
      </c>
      <c r="B70" s="377"/>
      <c r="C70" s="235">
        <v>63</v>
      </c>
      <c r="D70" s="235">
        <v>0</v>
      </c>
      <c r="E70" s="235">
        <v>14</v>
      </c>
      <c r="F70" s="201">
        <v>862</v>
      </c>
      <c r="G70" s="229" t="s">
        <v>48</v>
      </c>
      <c r="H70" s="229" t="s">
        <v>167</v>
      </c>
      <c r="I70" s="229" t="s">
        <v>216</v>
      </c>
      <c r="J70" s="227" t="s">
        <v>202</v>
      </c>
      <c r="K70" s="166"/>
      <c r="L70" s="282">
        <f>L71</f>
        <v>946748</v>
      </c>
      <c r="M70" s="282">
        <f t="shared" si="11"/>
        <v>996195</v>
      </c>
      <c r="N70" s="282">
        <f t="shared" si="11"/>
        <v>1057196</v>
      </c>
    </row>
    <row r="71" spans="1:14" ht="27" customHeight="1">
      <c r="A71" s="68"/>
      <c r="B71" s="70" t="s">
        <v>186</v>
      </c>
      <c r="C71" s="235">
        <v>63</v>
      </c>
      <c r="D71" s="235">
        <v>0</v>
      </c>
      <c r="E71" s="235">
        <v>14</v>
      </c>
      <c r="F71" s="201">
        <v>862</v>
      </c>
      <c r="G71" s="229" t="s">
        <v>48</v>
      </c>
      <c r="H71" s="229" t="s">
        <v>167</v>
      </c>
      <c r="I71" s="229" t="s">
        <v>216</v>
      </c>
      <c r="J71" s="227" t="s">
        <v>202</v>
      </c>
      <c r="K71" s="166" t="s">
        <v>25</v>
      </c>
      <c r="L71" s="282">
        <f>L72</f>
        <v>946748</v>
      </c>
      <c r="M71" s="282">
        <f t="shared" si="11"/>
        <v>996195</v>
      </c>
      <c r="N71" s="282">
        <f t="shared" si="11"/>
        <v>1057196</v>
      </c>
    </row>
    <row r="72" spans="1:14" ht="27" customHeight="1">
      <c r="A72" s="68"/>
      <c r="B72" s="57" t="s">
        <v>93</v>
      </c>
      <c r="C72" s="235">
        <v>63</v>
      </c>
      <c r="D72" s="235">
        <v>0</v>
      </c>
      <c r="E72" s="235">
        <v>14</v>
      </c>
      <c r="F72" s="201">
        <v>862</v>
      </c>
      <c r="G72" s="229" t="s">
        <v>48</v>
      </c>
      <c r="H72" s="229" t="s">
        <v>167</v>
      </c>
      <c r="I72" s="229" t="s">
        <v>216</v>
      </c>
      <c r="J72" s="227" t="s">
        <v>202</v>
      </c>
      <c r="K72" s="166" t="s">
        <v>26</v>
      </c>
      <c r="L72" s="282">
        <v>946748</v>
      </c>
      <c r="M72" s="282">
        <v>996195</v>
      </c>
      <c r="N72" s="282">
        <v>1057196</v>
      </c>
    </row>
    <row r="73" spans="1:14" s="49" customFormat="1" ht="15.75" customHeight="1">
      <c r="A73" s="371" t="s">
        <v>53</v>
      </c>
      <c r="B73" s="372"/>
      <c r="C73" s="169">
        <v>63</v>
      </c>
      <c r="D73" s="169">
        <v>0</v>
      </c>
      <c r="E73" s="169">
        <v>15</v>
      </c>
      <c r="F73" s="225">
        <v>862</v>
      </c>
      <c r="G73" s="191" t="s">
        <v>49</v>
      </c>
      <c r="H73" s="191"/>
      <c r="I73" s="191"/>
      <c r="J73" s="191"/>
      <c r="K73" s="191"/>
      <c r="L73" s="284">
        <f>L74+L82+L78</f>
        <v>140996</v>
      </c>
      <c r="M73" s="284">
        <f>M74+M82+M78</f>
        <v>38600</v>
      </c>
      <c r="N73" s="284">
        <f>N74+N82+N78</f>
        <v>8046</v>
      </c>
    </row>
    <row r="74" spans="1:14" s="49" customFormat="1" ht="15" customHeight="1">
      <c r="A74" s="371" t="s">
        <v>66</v>
      </c>
      <c r="B74" s="372"/>
      <c r="C74" s="169">
        <v>63</v>
      </c>
      <c r="D74" s="169">
        <v>0</v>
      </c>
      <c r="E74" s="169">
        <v>15</v>
      </c>
      <c r="F74" s="225">
        <v>862</v>
      </c>
      <c r="G74" s="191" t="s">
        <v>49</v>
      </c>
      <c r="H74" s="191" t="s">
        <v>43</v>
      </c>
      <c r="I74" s="191"/>
      <c r="J74" s="195"/>
      <c r="K74" s="236"/>
      <c r="L74" s="284">
        <f>L75</f>
        <v>300</v>
      </c>
      <c r="M74" s="284">
        <f>M75</f>
        <v>300</v>
      </c>
      <c r="N74" s="284">
        <f>N75</f>
        <v>300</v>
      </c>
    </row>
    <row r="75" spans="1:14" s="50" customFormat="1" ht="100.5" customHeight="1">
      <c r="A75" s="369" t="s">
        <v>205</v>
      </c>
      <c r="B75" s="370"/>
      <c r="C75" s="53">
        <v>63</v>
      </c>
      <c r="D75" s="53">
        <v>0</v>
      </c>
      <c r="E75" s="53">
        <v>15</v>
      </c>
      <c r="F75" s="201">
        <v>862</v>
      </c>
      <c r="G75" s="195" t="s">
        <v>49</v>
      </c>
      <c r="H75" s="195" t="s">
        <v>43</v>
      </c>
      <c r="I75" s="229" t="s">
        <v>217</v>
      </c>
      <c r="J75" s="227" t="s">
        <v>204</v>
      </c>
      <c r="K75" s="195"/>
      <c r="L75" s="285">
        <f aca="true" t="shared" si="12" ref="L75:N76">L76</f>
        <v>300</v>
      </c>
      <c r="M75" s="285">
        <f t="shared" si="12"/>
        <v>300</v>
      </c>
      <c r="N75" s="285">
        <f t="shared" si="12"/>
        <v>300</v>
      </c>
    </row>
    <row r="76" spans="1:14" s="50" customFormat="1" ht="25.5" customHeight="1">
      <c r="A76" s="48"/>
      <c r="B76" s="70" t="s">
        <v>186</v>
      </c>
      <c r="C76" s="53">
        <v>63</v>
      </c>
      <c r="D76" s="53">
        <v>0</v>
      </c>
      <c r="E76" s="53">
        <v>15</v>
      </c>
      <c r="F76" s="201">
        <v>862</v>
      </c>
      <c r="G76" s="195" t="s">
        <v>49</v>
      </c>
      <c r="H76" s="195" t="s">
        <v>43</v>
      </c>
      <c r="I76" s="229" t="s">
        <v>217</v>
      </c>
      <c r="J76" s="227" t="s">
        <v>204</v>
      </c>
      <c r="K76" s="195" t="s">
        <v>25</v>
      </c>
      <c r="L76" s="285">
        <f t="shared" si="12"/>
        <v>300</v>
      </c>
      <c r="M76" s="285">
        <f t="shared" si="12"/>
        <v>300</v>
      </c>
      <c r="N76" s="285">
        <f t="shared" si="12"/>
        <v>300</v>
      </c>
    </row>
    <row r="77" spans="1:14" s="50" customFormat="1" ht="25.5" customHeight="1">
      <c r="A77" s="48"/>
      <c r="B77" s="174" t="s">
        <v>93</v>
      </c>
      <c r="C77" s="53">
        <v>63</v>
      </c>
      <c r="D77" s="53">
        <v>0</v>
      </c>
      <c r="E77" s="53">
        <v>15</v>
      </c>
      <c r="F77" s="201">
        <v>862</v>
      </c>
      <c r="G77" s="195" t="s">
        <v>49</v>
      </c>
      <c r="H77" s="195" t="s">
        <v>43</v>
      </c>
      <c r="I77" s="229" t="s">
        <v>217</v>
      </c>
      <c r="J77" s="227" t="s">
        <v>204</v>
      </c>
      <c r="K77" s="195" t="s">
        <v>26</v>
      </c>
      <c r="L77" s="285">
        <v>300</v>
      </c>
      <c r="M77" s="285">
        <v>300</v>
      </c>
      <c r="N77" s="285">
        <v>300</v>
      </c>
    </row>
    <row r="78" spans="1:14" s="50" customFormat="1" ht="15.75" customHeight="1">
      <c r="A78" s="176"/>
      <c r="B78" s="371" t="s">
        <v>332</v>
      </c>
      <c r="C78" s="372"/>
      <c r="D78" s="53"/>
      <c r="E78" s="53"/>
      <c r="F78" s="225">
        <v>862</v>
      </c>
      <c r="G78" s="191" t="s">
        <v>49</v>
      </c>
      <c r="H78" s="191" t="s">
        <v>44</v>
      </c>
      <c r="I78" s="229"/>
      <c r="J78" s="227"/>
      <c r="K78" s="195"/>
      <c r="L78" s="284">
        <f>L79</f>
        <v>300</v>
      </c>
      <c r="M78" s="284">
        <f aca="true" t="shared" si="13" ref="M78:N80">M79</f>
        <v>300</v>
      </c>
      <c r="N78" s="284">
        <f t="shared" si="13"/>
        <v>300</v>
      </c>
    </row>
    <row r="79" spans="1:14" s="50" customFormat="1" ht="74.25" customHeight="1">
      <c r="A79" s="176"/>
      <c r="B79" s="271" t="s">
        <v>355</v>
      </c>
      <c r="C79" s="235"/>
      <c r="D79" s="235"/>
      <c r="E79" s="235"/>
      <c r="F79" s="239">
        <v>862</v>
      </c>
      <c r="G79" s="251" t="s">
        <v>49</v>
      </c>
      <c r="H79" s="251" t="s">
        <v>44</v>
      </c>
      <c r="I79" s="229" t="s">
        <v>217</v>
      </c>
      <c r="J79" s="227" t="s">
        <v>357</v>
      </c>
      <c r="K79" s="195"/>
      <c r="L79" s="285">
        <f>L80</f>
        <v>300</v>
      </c>
      <c r="M79" s="285">
        <f t="shared" si="13"/>
        <v>300</v>
      </c>
      <c r="N79" s="285">
        <f t="shared" si="13"/>
        <v>300</v>
      </c>
    </row>
    <row r="80" spans="1:14" s="50" customFormat="1" ht="25.5" customHeight="1">
      <c r="A80" s="176"/>
      <c r="B80" s="70" t="s">
        <v>186</v>
      </c>
      <c r="C80" s="235"/>
      <c r="D80" s="235"/>
      <c r="E80" s="235"/>
      <c r="F80" s="239">
        <v>862</v>
      </c>
      <c r="G80" s="251" t="s">
        <v>49</v>
      </c>
      <c r="H80" s="251" t="s">
        <v>44</v>
      </c>
      <c r="I80" s="229" t="s">
        <v>217</v>
      </c>
      <c r="J80" s="227" t="s">
        <v>357</v>
      </c>
      <c r="K80" s="195" t="s">
        <v>25</v>
      </c>
      <c r="L80" s="285">
        <f>L81</f>
        <v>300</v>
      </c>
      <c r="M80" s="285">
        <f t="shared" si="13"/>
        <v>300</v>
      </c>
      <c r="N80" s="285">
        <f t="shared" si="13"/>
        <v>300</v>
      </c>
    </row>
    <row r="81" spans="1:14" s="50" customFormat="1" ht="25.5" customHeight="1">
      <c r="A81" s="176"/>
      <c r="B81" s="57" t="s">
        <v>93</v>
      </c>
      <c r="C81" s="235"/>
      <c r="D81" s="235"/>
      <c r="E81" s="235"/>
      <c r="F81" s="239">
        <v>862</v>
      </c>
      <c r="G81" s="251" t="s">
        <v>49</v>
      </c>
      <c r="H81" s="251" t="s">
        <v>44</v>
      </c>
      <c r="I81" s="229" t="s">
        <v>217</v>
      </c>
      <c r="J81" s="227" t="s">
        <v>357</v>
      </c>
      <c r="K81" s="195" t="s">
        <v>26</v>
      </c>
      <c r="L81" s="285">
        <v>300</v>
      </c>
      <c r="M81" s="285">
        <v>300</v>
      </c>
      <c r="N81" s="285">
        <v>300</v>
      </c>
    </row>
    <row r="82" spans="1:14" s="51" customFormat="1" ht="15" customHeight="1">
      <c r="A82" s="359" t="s">
        <v>67</v>
      </c>
      <c r="B82" s="360"/>
      <c r="C82" s="169">
        <v>63</v>
      </c>
      <c r="D82" s="169">
        <v>0</v>
      </c>
      <c r="E82" s="169">
        <v>15</v>
      </c>
      <c r="F82" s="205">
        <v>862</v>
      </c>
      <c r="G82" s="191" t="s">
        <v>49</v>
      </c>
      <c r="H82" s="191" t="s">
        <v>46</v>
      </c>
      <c r="I82" s="191"/>
      <c r="J82" s="191"/>
      <c r="K82" s="191"/>
      <c r="L82" s="284">
        <f>L83+L89+L86</f>
        <v>140396</v>
      </c>
      <c r="M82" s="284">
        <f>M83+M89+M86</f>
        <v>38000</v>
      </c>
      <c r="N82" s="284">
        <f>N83+N89+N86</f>
        <v>7446</v>
      </c>
    </row>
    <row r="83" spans="1:14" s="50" customFormat="1" ht="15" customHeight="1">
      <c r="A83" s="361" t="s">
        <v>207</v>
      </c>
      <c r="B83" s="362"/>
      <c r="C83" s="53">
        <v>63</v>
      </c>
      <c r="D83" s="53">
        <v>0</v>
      </c>
      <c r="E83" s="53">
        <v>15</v>
      </c>
      <c r="F83" s="201">
        <v>862</v>
      </c>
      <c r="G83" s="195" t="s">
        <v>49</v>
      </c>
      <c r="H83" s="195" t="s">
        <v>46</v>
      </c>
      <c r="I83" s="229" t="s">
        <v>218</v>
      </c>
      <c r="J83" s="227" t="s">
        <v>206</v>
      </c>
      <c r="K83" s="195"/>
      <c r="L83" s="285">
        <f aca="true" t="shared" si="14" ref="L83:N84">L84</f>
        <v>140396</v>
      </c>
      <c r="M83" s="285">
        <f t="shared" si="14"/>
        <v>38000</v>
      </c>
      <c r="N83" s="285">
        <f t="shared" si="14"/>
        <v>7446</v>
      </c>
    </row>
    <row r="84" spans="1:14" s="50" customFormat="1" ht="28.5" customHeight="1">
      <c r="A84" s="173"/>
      <c r="B84" s="70" t="s">
        <v>186</v>
      </c>
      <c r="C84" s="53">
        <v>63</v>
      </c>
      <c r="D84" s="53">
        <v>0</v>
      </c>
      <c r="E84" s="53">
        <v>15</v>
      </c>
      <c r="F84" s="201">
        <v>862</v>
      </c>
      <c r="G84" s="195" t="s">
        <v>49</v>
      </c>
      <c r="H84" s="195" t="s">
        <v>46</v>
      </c>
      <c r="I84" s="229" t="s">
        <v>218</v>
      </c>
      <c r="J84" s="227" t="s">
        <v>206</v>
      </c>
      <c r="K84" s="195" t="s">
        <v>25</v>
      </c>
      <c r="L84" s="285">
        <f t="shared" si="14"/>
        <v>140396</v>
      </c>
      <c r="M84" s="285">
        <f>M85</f>
        <v>38000</v>
      </c>
      <c r="N84" s="285">
        <f t="shared" si="14"/>
        <v>7446</v>
      </c>
    </row>
    <row r="85" spans="1:14" s="50" customFormat="1" ht="28.5" customHeight="1">
      <c r="A85" s="173"/>
      <c r="B85" s="174" t="s">
        <v>93</v>
      </c>
      <c r="C85" s="53">
        <v>63</v>
      </c>
      <c r="D85" s="53">
        <v>0</v>
      </c>
      <c r="E85" s="53">
        <v>15</v>
      </c>
      <c r="F85" s="201">
        <v>862</v>
      </c>
      <c r="G85" s="195" t="s">
        <v>49</v>
      </c>
      <c r="H85" s="195" t="s">
        <v>46</v>
      </c>
      <c r="I85" s="229" t="s">
        <v>218</v>
      </c>
      <c r="J85" s="227" t="s">
        <v>206</v>
      </c>
      <c r="K85" s="195" t="s">
        <v>26</v>
      </c>
      <c r="L85" s="285">
        <f>74242+30000+36154</f>
        <v>140396</v>
      </c>
      <c r="M85" s="285">
        <f>37346+654</f>
        <v>38000</v>
      </c>
      <c r="N85" s="285">
        <f>3200+4246</f>
        <v>7446</v>
      </c>
    </row>
    <row r="86" spans="1:14" s="50" customFormat="1" ht="16.5" customHeight="1" hidden="1">
      <c r="A86" s="198"/>
      <c r="B86" s="199" t="s">
        <v>331</v>
      </c>
      <c r="C86" s="169"/>
      <c r="D86" s="169"/>
      <c r="E86" s="169"/>
      <c r="F86" s="205">
        <v>862</v>
      </c>
      <c r="G86" s="191" t="s">
        <v>49</v>
      </c>
      <c r="H86" s="191" t="s">
        <v>46</v>
      </c>
      <c r="I86" s="183" t="s">
        <v>298</v>
      </c>
      <c r="J86" s="200" t="s">
        <v>330</v>
      </c>
      <c r="K86" s="191"/>
      <c r="L86" s="284">
        <f aca="true" t="shared" si="15" ref="L86:N87">L87</f>
        <v>0</v>
      </c>
      <c r="M86" s="284">
        <f t="shared" si="15"/>
        <v>0</v>
      </c>
      <c r="N86" s="284">
        <f t="shared" si="15"/>
        <v>0</v>
      </c>
    </row>
    <row r="87" spans="1:14" s="50" customFormat="1" ht="28.5" customHeight="1" hidden="1">
      <c r="A87" s="198"/>
      <c r="B87" s="70" t="s">
        <v>186</v>
      </c>
      <c r="C87" s="53">
        <v>63</v>
      </c>
      <c r="D87" s="53">
        <v>0</v>
      </c>
      <c r="E87" s="53">
        <v>15</v>
      </c>
      <c r="F87" s="201">
        <v>862</v>
      </c>
      <c r="G87" s="195" t="s">
        <v>49</v>
      </c>
      <c r="H87" s="195" t="s">
        <v>46</v>
      </c>
      <c r="I87" s="229" t="s">
        <v>298</v>
      </c>
      <c r="J87" s="227" t="s">
        <v>330</v>
      </c>
      <c r="K87" s="195" t="s">
        <v>25</v>
      </c>
      <c r="L87" s="285">
        <f t="shared" si="15"/>
        <v>0</v>
      </c>
      <c r="M87" s="285">
        <f t="shared" si="15"/>
        <v>0</v>
      </c>
      <c r="N87" s="285">
        <f t="shared" si="15"/>
        <v>0</v>
      </c>
    </row>
    <row r="88" spans="1:14" s="50" customFormat="1" ht="28.5" customHeight="1" hidden="1">
      <c r="A88" s="198"/>
      <c r="B88" s="174" t="s">
        <v>93</v>
      </c>
      <c r="C88" s="53">
        <v>63</v>
      </c>
      <c r="D88" s="53">
        <v>0</v>
      </c>
      <c r="E88" s="53">
        <v>15</v>
      </c>
      <c r="F88" s="201">
        <v>862</v>
      </c>
      <c r="G88" s="195" t="s">
        <v>49</v>
      </c>
      <c r="H88" s="195" t="s">
        <v>46</v>
      </c>
      <c r="I88" s="229" t="s">
        <v>298</v>
      </c>
      <c r="J88" s="227" t="s">
        <v>330</v>
      </c>
      <c r="K88" s="195" t="s">
        <v>26</v>
      </c>
      <c r="L88" s="285">
        <f>0</f>
        <v>0</v>
      </c>
      <c r="M88" s="285">
        <f>0</f>
        <v>0</v>
      </c>
      <c r="N88" s="285">
        <f>0</f>
        <v>0</v>
      </c>
    </row>
    <row r="89" spans="1:22" s="50" customFormat="1" ht="27.75" customHeight="1" hidden="1">
      <c r="A89" s="359" t="s">
        <v>99</v>
      </c>
      <c r="B89" s="360"/>
      <c r="C89" s="169">
        <v>63</v>
      </c>
      <c r="D89" s="169">
        <v>0</v>
      </c>
      <c r="E89" s="169">
        <v>15</v>
      </c>
      <c r="F89" s="205">
        <v>862</v>
      </c>
      <c r="G89" s="191" t="s">
        <v>49</v>
      </c>
      <c r="H89" s="191" t="s">
        <v>46</v>
      </c>
      <c r="I89" s="183" t="s">
        <v>298</v>
      </c>
      <c r="J89" s="200" t="s">
        <v>312</v>
      </c>
      <c r="K89" s="191"/>
      <c r="L89" s="284">
        <f aca="true" t="shared" si="16" ref="L89:N90">L90</f>
        <v>0</v>
      </c>
      <c r="M89" s="284">
        <f t="shared" si="16"/>
        <v>0</v>
      </c>
      <c r="N89" s="284">
        <f t="shared" si="16"/>
        <v>0</v>
      </c>
      <c r="S89" s="295"/>
      <c r="T89" s="296">
        <v>2019</v>
      </c>
      <c r="U89" s="296">
        <v>2020</v>
      </c>
      <c r="V89" s="296">
        <v>2021</v>
      </c>
    </row>
    <row r="90" spans="1:22" s="50" customFormat="1" ht="15" customHeight="1" hidden="1">
      <c r="A90" s="173"/>
      <c r="B90" s="70" t="s">
        <v>186</v>
      </c>
      <c r="C90" s="53">
        <v>63</v>
      </c>
      <c r="D90" s="53">
        <v>0</v>
      </c>
      <c r="E90" s="53">
        <v>15</v>
      </c>
      <c r="F90" s="201">
        <v>862</v>
      </c>
      <c r="G90" s="195" t="s">
        <v>49</v>
      </c>
      <c r="H90" s="195" t="s">
        <v>46</v>
      </c>
      <c r="I90" s="229" t="s">
        <v>298</v>
      </c>
      <c r="J90" s="227" t="s">
        <v>312</v>
      </c>
      <c r="K90" s="195" t="s">
        <v>25</v>
      </c>
      <c r="L90" s="285">
        <f t="shared" si="16"/>
        <v>0</v>
      </c>
      <c r="M90" s="285">
        <f t="shared" si="16"/>
        <v>0</v>
      </c>
      <c r="N90" s="285">
        <f t="shared" si="16"/>
        <v>0</v>
      </c>
      <c r="S90" s="297" t="s">
        <v>361</v>
      </c>
      <c r="T90" s="298">
        <v>16300</v>
      </c>
      <c r="U90" s="298">
        <v>16300</v>
      </c>
      <c r="V90" s="298">
        <v>16300</v>
      </c>
    </row>
    <row r="91" spans="1:22" ht="14.25" customHeight="1" hidden="1">
      <c r="A91" s="173"/>
      <c r="B91" s="174" t="s">
        <v>93</v>
      </c>
      <c r="C91" s="53">
        <v>63</v>
      </c>
      <c r="D91" s="53">
        <v>0</v>
      </c>
      <c r="E91" s="53">
        <v>15</v>
      </c>
      <c r="F91" s="201">
        <v>862</v>
      </c>
      <c r="G91" s="195" t="s">
        <v>49</v>
      </c>
      <c r="H91" s="195" t="s">
        <v>46</v>
      </c>
      <c r="I91" s="229" t="s">
        <v>298</v>
      </c>
      <c r="J91" s="227" t="s">
        <v>312</v>
      </c>
      <c r="K91" s="195" t="s">
        <v>26</v>
      </c>
      <c r="L91" s="282">
        <f>0</f>
        <v>0</v>
      </c>
      <c r="M91" s="282">
        <f>0</f>
        <v>0</v>
      </c>
      <c r="N91" s="282">
        <f>0</f>
        <v>0</v>
      </c>
      <c r="S91" s="299" t="s">
        <v>362</v>
      </c>
      <c r="T91" s="300">
        <f>45000+83700</f>
        <v>128700</v>
      </c>
      <c r="U91" s="300">
        <f>45000+83700</f>
        <v>128700</v>
      </c>
      <c r="V91" s="300">
        <f>45000+83700</f>
        <v>128700</v>
      </c>
    </row>
    <row r="92" spans="1:22" ht="14.25" customHeight="1" hidden="1">
      <c r="A92" s="173"/>
      <c r="B92" s="174" t="s">
        <v>147</v>
      </c>
      <c r="C92" s="53">
        <v>63</v>
      </c>
      <c r="D92" s="53">
        <v>0</v>
      </c>
      <c r="E92" s="53"/>
      <c r="F92" s="201">
        <v>863</v>
      </c>
      <c r="G92" s="195" t="s">
        <v>49</v>
      </c>
      <c r="H92" s="195" t="s">
        <v>46</v>
      </c>
      <c r="I92" s="195" t="s">
        <v>98</v>
      </c>
      <c r="J92" s="195" t="s">
        <v>171</v>
      </c>
      <c r="K92" s="195" t="s">
        <v>146</v>
      </c>
      <c r="L92" s="282">
        <v>5000</v>
      </c>
      <c r="M92" s="282"/>
      <c r="N92" s="283"/>
      <c r="S92" s="301"/>
      <c r="T92" s="301"/>
      <c r="U92" s="301"/>
      <c r="V92" s="301"/>
    </row>
    <row r="93" spans="1:22" ht="14.25" customHeight="1">
      <c r="A93" s="198"/>
      <c r="B93" s="310" t="s">
        <v>375</v>
      </c>
      <c r="C93" s="70"/>
      <c r="D93" s="53"/>
      <c r="E93" s="53"/>
      <c r="F93" s="205">
        <v>862</v>
      </c>
      <c r="G93" s="191" t="s">
        <v>57</v>
      </c>
      <c r="H93" s="195"/>
      <c r="I93" s="195"/>
      <c r="J93" s="195"/>
      <c r="K93" s="195"/>
      <c r="L93" s="281">
        <f aca="true" t="shared" si="17" ref="L93:N96">L94</f>
        <v>25000</v>
      </c>
      <c r="M93" s="281">
        <f t="shared" si="17"/>
        <v>0</v>
      </c>
      <c r="N93" s="315">
        <f t="shared" si="17"/>
        <v>0</v>
      </c>
      <c r="S93" s="301"/>
      <c r="T93" s="301"/>
      <c r="U93" s="301"/>
      <c r="V93" s="301"/>
    </row>
    <row r="94" spans="1:22" ht="14.25" customHeight="1">
      <c r="A94" s="198"/>
      <c r="B94" s="310" t="s">
        <v>376</v>
      </c>
      <c r="C94" s="70"/>
      <c r="D94" s="53"/>
      <c r="E94" s="53"/>
      <c r="F94" s="205">
        <v>862</v>
      </c>
      <c r="G94" s="311" t="s">
        <v>57</v>
      </c>
      <c r="H94" s="311" t="s">
        <v>43</v>
      </c>
      <c r="I94" s="195" t="s">
        <v>377</v>
      </c>
      <c r="J94" s="195"/>
      <c r="K94" s="195"/>
      <c r="L94" s="281">
        <f t="shared" si="17"/>
        <v>25000</v>
      </c>
      <c r="M94" s="281">
        <f t="shared" si="17"/>
        <v>0</v>
      </c>
      <c r="N94" s="315">
        <f t="shared" si="17"/>
        <v>0</v>
      </c>
      <c r="S94" s="301"/>
      <c r="T94" s="301"/>
      <c r="U94" s="301"/>
      <c r="V94" s="301"/>
    </row>
    <row r="95" spans="1:22" ht="14.25" customHeight="1">
      <c r="A95" s="198"/>
      <c r="B95" s="312" t="s">
        <v>378</v>
      </c>
      <c r="C95" s="70"/>
      <c r="D95" s="53"/>
      <c r="E95" s="53"/>
      <c r="F95" s="201">
        <v>862</v>
      </c>
      <c r="G95" s="313" t="s">
        <v>57</v>
      </c>
      <c r="H95" s="313" t="s">
        <v>43</v>
      </c>
      <c r="I95" s="195" t="s">
        <v>377</v>
      </c>
      <c r="J95" s="195" t="s">
        <v>379</v>
      </c>
      <c r="K95" s="195"/>
      <c r="L95" s="282">
        <f t="shared" si="17"/>
        <v>25000</v>
      </c>
      <c r="M95" s="282">
        <f t="shared" si="17"/>
        <v>0</v>
      </c>
      <c r="N95" s="283">
        <f t="shared" si="17"/>
        <v>0</v>
      </c>
      <c r="S95" s="301"/>
      <c r="T95" s="301"/>
      <c r="U95" s="301"/>
      <c r="V95" s="301"/>
    </row>
    <row r="96" spans="1:22" ht="14.25" customHeight="1">
      <c r="A96" s="198"/>
      <c r="B96" s="314" t="s">
        <v>380</v>
      </c>
      <c r="C96" s="70"/>
      <c r="D96" s="53"/>
      <c r="E96" s="53"/>
      <c r="F96" s="201">
        <v>862</v>
      </c>
      <c r="G96" s="313" t="s">
        <v>57</v>
      </c>
      <c r="H96" s="313" t="s">
        <v>43</v>
      </c>
      <c r="I96" s="195" t="s">
        <v>377</v>
      </c>
      <c r="J96" s="195" t="s">
        <v>379</v>
      </c>
      <c r="K96" s="195" t="s">
        <v>381</v>
      </c>
      <c r="L96" s="282">
        <f t="shared" si="17"/>
        <v>25000</v>
      </c>
      <c r="M96" s="282">
        <f t="shared" si="17"/>
        <v>0</v>
      </c>
      <c r="N96" s="283">
        <f t="shared" si="17"/>
        <v>0</v>
      </c>
      <c r="S96" s="301"/>
      <c r="T96" s="301"/>
      <c r="U96" s="301"/>
      <c r="V96" s="301"/>
    </row>
    <row r="97" spans="1:22" ht="14.25" customHeight="1">
      <c r="A97" s="198"/>
      <c r="B97" s="177" t="s">
        <v>382</v>
      </c>
      <c r="C97" s="70"/>
      <c r="D97" s="53"/>
      <c r="E97" s="53"/>
      <c r="F97" s="201">
        <v>862</v>
      </c>
      <c r="G97" s="313" t="s">
        <v>57</v>
      </c>
      <c r="H97" s="313" t="s">
        <v>43</v>
      </c>
      <c r="I97" s="195" t="s">
        <v>377</v>
      </c>
      <c r="J97" s="195" t="s">
        <v>379</v>
      </c>
      <c r="K97" s="195" t="s">
        <v>383</v>
      </c>
      <c r="L97" s="282">
        <f>55000-30000</f>
        <v>25000</v>
      </c>
      <c r="M97" s="282">
        <v>0</v>
      </c>
      <c r="N97" s="283">
        <f>0</f>
        <v>0</v>
      </c>
      <c r="S97" s="301"/>
      <c r="T97" s="301"/>
      <c r="U97" s="301"/>
      <c r="V97" s="301"/>
    </row>
    <row r="98" spans="1:22" ht="13.5" customHeight="1">
      <c r="A98" s="367" t="s">
        <v>56</v>
      </c>
      <c r="B98" s="368"/>
      <c r="C98" s="169">
        <v>63</v>
      </c>
      <c r="D98" s="169">
        <v>0</v>
      </c>
      <c r="E98" s="169">
        <v>18</v>
      </c>
      <c r="F98" s="205">
        <v>862</v>
      </c>
      <c r="G98" s="181" t="s">
        <v>59</v>
      </c>
      <c r="H98" s="181"/>
      <c r="I98" s="181"/>
      <c r="J98" s="181"/>
      <c r="K98" s="181"/>
      <c r="L98" s="281">
        <f aca="true" t="shared" si="18" ref="L98:N101">L99</f>
        <v>4000</v>
      </c>
      <c r="M98" s="281">
        <f t="shared" si="18"/>
        <v>4000</v>
      </c>
      <c r="N98" s="281">
        <f t="shared" si="18"/>
        <v>4000</v>
      </c>
      <c r="S98" s="297" t="s">
        <v>358</v>
      </c>
      <c r="T98" s="302">
        <f>59100+L72+L88+L91+12125</f>
        <v>1017973</v>
      </c>
      <c r="U98" s="302">
        <f>87100+M72+M88+M91+21117</f>
        <v>1104412</v>
      </c>
      <c r="V98" s="302">
        <f>87100+N72+N88+N91+29630</f>
        <v>1173926</v>
      </c>
    </row>
    <row r="99" spans="1:22" ht="13.5" customHeight="1">
      <c r="A99" s="359" t="s">
        <v>124</v>
      </c>
      <c r="B99" s="360"/>
      <c r="C99" s="169">
        <v>63</v>
      </c>
      <c r="D99" s="169">
        <v>0</v>
      </c>
      <c r="E99" s="169">
        <v>18</v>
      </c>
      <c r="F99" s="205">
        <v>862</v>
      </c>
      <c r="G99" s="181" t="s">
        <v>59</v>
      </c>
      <c r="H99" s="181" t="s">
        <v>44</v>
      </c>
      <c r="I99" s="181"/>
      <c r="J99" s="181"/>
      <c r="K99" s="181"/>
      <c r="L99" s="281">
        <f>L100</f>
        <v>4000</v>
      </c>
      <c r="M99" s="281">
        <f t="shared" si="18"/>
        <v>4000</v>
      </c>
      <c r="N99" s="281">
        <f t="shared" si="18"/>
        <v>4000</v>
      </c>
      <c r="S99" s="299" t="s">
        <v>359</v>
      </c>
      <c r="T99" s="303">
        <f>35900+L29+L67+7513</f>
        <v>43413</v>
      </c>
      <c r="U99" s="303">
        <f>31900+M29+M67+1521</f>
        <v>33421</v>
      </c>
      <c r="V99" s="303">
        <f>30400+N29+N67+1508</f>
        <v>31908</v>
      </c>
    </row>
    <row r="100" spans="1:22" ht="98.25" customHeight="1">
      <c r="A100" s="361" t="s">
        <v>209</v>
      </c>
      <c r="B100" s="362"/>
      <c r="C100" s="53">
        <v>63</v>
      </c>
      <c r="D100" s="53">
        <v>0</v>
      </c>
      <c r="E100" s="53">
        <v>18</v>
      </c>
      <c r="F100" s="201">
        <v>862</v>
      </c>
      <c r="G100" s="166" t="s">
        <v>59</v>
      </c>
      <c r="H100" s="166" t="s">
        <v>44</v>
      </c>
      <c r="I100" s="195" t="s">
        <v>219</v>
      </c>
      <c r="J100" s="227" t="s">
        <v>208</v>
      </c>
      <c r="K100" s="166"/>
      <c r="L100" s="282">
        <f>L101</f>
        <v>4000</v>
      </c>
      <c r="M100" s="282">
        <f t="shared" si="18"/>
        <v>4000</v>
      </c>
      <c r="N100" s="282">
        <f t="shared" si="18"/>
        <v>4000</v>
      </c>
      <c r="S100" s="299" t="s">
        <v>360</v>
      </c>
      <c r="T100" s="303">
        <f>75195+L60+L77+L81</f>
        <v>76988</v>
      </c>
      <c r="U100" s="303">
        <f>48195+M60+M77+M81</f>
        <v>49909</v>
      </c>
      <c r="V100" s="303">
        <f>11195+N60+N77+N81</f>
        <v>12843</v>
      </c>
    </row>
    <row r="101" spans="1:22" ht="17.25" customHeight="1">
      <c r="A101" s="173"/>
      <c r="B101" s="177" t="s">
        <v>58</v>
      </c>
      <c r="C101" s="53">
        <v>63</v>
      </c>
      <c r="D101" s="53">
        <v>0</v>
      </c>
      <c r="E101" s="53">
        <v>18</v>
      </c>
      <c r="F101" s="201">
        <v>862</v>
      </c>
      <c r="G101" s="166" t="s">
        <v>59</v>
      </c>
      <c r="H101" s="166" t="s">
        <v>44</v>
      </c>
      <c r="I101" s="195" t="s">
        <v>219</v>
      </c>
      <c r="J101" s="249" t="s">
        <v>208</v>
      </c>
      <c r="K101" s="166" t="s">
        <v>45</v>
      </c>
      <c r="L101" s="282">
        <f>L102</f>
        <v>4000</v>
      </c>
      <c r="M101" s="282">
        <f t="shared" si="18"/>
        <v>4000</v>
      </c>
      <c r="N101" s="282">
        <f t="shared" si="18"/>
        <v>4000</v>
      </c>
      <c r="S101" s="304" t="s">
        <v>363</v>
      </c>
      <c r="T101" s="305">
        <f>T90+T91+T98+T99+T100</f>
        <v>1283374</v>
      </c>
      <c r="U101" s="305">
        <f>U90+U91+U98+U99+U100</f>
        <v>1332742</v>
      </c>
      <c r="V101" s="305">
        <f>V90+V91+V98+V99+V100</f>
        <v>1363677</v>
      </c>
    </row>
    <row r="102" spans="1:14" ht="13.5" customHeight="1">
      <c r="A102" s="173"/>
      <c r="B102" s="178" t="s">
        <v>68</v>
      </c>
      <c r="C102" s="53">
        <v>63</v>
      </c>
      <c r="D102" s="53">
        <v>0</v>
      </c>
      <c r="E102" s="53">
        <v>18</v>
      </c>
      <c r="F102" s="201">
        <v>862</v>
      </c>
      <c r="G102" s="166" t="s">
        <v>59</v>
      </c>
      <c r="H102" s="166" t="s">
        <v>44</v>
      </c>
      <c r="I102" s="195" t="s">
        <v>219</v>
      </c>
      <c r="J102" s="249" t="s">
        <v>208</v>
      </c>
      <c r="K102" s="229" t="s">
        <v>32</v>
      </c>
      <c r="L102" s="282">
        <v>4000</v>
      </c>
      <c r="M102" s="282">
        <v>4000</v>
      </c>
      <c r="N102" s="283">
        <v>4000</v>
      </c>
    </row>
    <row r="103" spans="1:19" s="39" customFormat="1" ht="18" customHeight="1" hidden="1">
      <c r="A103" s="363" t="s">
        <v>34</v>
      </c>
      <c r="B103" s="364"/>
      <c r="C103" s="169">
        <v>70</v>
      </c>
      <c r="D103" s="169">
        <v>0</v>
      </c>
      <c r="E103" s="169"/>
      <c r="F103" s="205">
        <v>862</v>
      </c>
      <c r="G103" s="181" t="s">
        <v>43</v>
      </c>
      <c r="H103" s="181"/>
      <c r="I103" s="181"/>
      <c r="J103" s="252"/>
      <c r="K103" s="237"/>
      <c r="L103" s="286">
        <f>L104</f>
        <v>0</v>
      </c>
      <c r="M103" s="286">
        <f aca="true" t="shared" si="19" ref="M103:N105">M104</f>
        <v>0</v>
      </c>
      <c r="N103" s="287">
        <f t="shared" si="19"/>
        <v>0</v>
      </c>
      <c r="Q103" s="272"/>
      <c r="R103" s="272"/>
      <c r="S103" s="272"/>
    </row>
    <row r="104" spans="1:17" ht="18" customHeight="1" hidden="1">
      <c r="A104" s="365" t="s">
        <v>34</v>
      </c>
      <c r="B104" s="366"/>
      <c r="C104" s="53">
        <v>70</v>
      </c>
      <c r="D104" s="53">
        <v>0</v>
      </c>
      <c r="E104" s="53"/>
      <c r="F104" s="201">
        <v>862</v>
      </c>
      <c r="G104" s="166" t="s">
        <v>43</v>
      </c>
      <c r="H104" s="166" t="s">
        <v>60</v>
      </c>
      <c r="I104" s="166"/>
      <c r="J104" s="229"/>
      <c r="K104" s="166"/>
      <c r="L104" s="282">
        <f>L105</f>
        <v>0</v>
      </c>
      <c r="M104" s="282">
        <f t="shared" si="19"/>
        <v>0</v>
      </c>
      <c r="N104" s="283">
        <f t="shared" si="19"/>
        <v>0</v>
      </c>
      <c r="Q104" s="268"/>
    </row>
    <row r="105" spans="1:20" ht="18" customHeight="1" hidden="1">
      <c r="A105" s="173"/>
      <c r="B105" s="198" t="s">
        <v>34</v>
      </c>
      <c r="C105" s="53">
        <v>70</v>
      </c>
      <c r="D105" s="53">
        <v>0</v>
      </c>
      <c r="E105" s="53"/>
      <c r="F105" s="201">
        <v>862</v>
      </c>
      <c r="G105" s="166" t="s">
        <v>43</v>
      </c>
      <c r="H105" s="166" t="s">
        <v>60</v>
      </c>
      <c r="I105" s="166" t="s">
        <v>100</v>
      </c>
      <c r="J105" s="267" t="s">
        <v>340</v>
      </c>
      <c r="K105" s="166"/>
      <c r="L105" s="282">
        <f>L106</f>
        <v>0</v>
      </c>
      <c r="M105" s="282">
        <f t="shared" si="19"/>
        <v>0</v>
      </c>
      <c r="N105" s="283">
        <f t="shared" si="19"/>
        <v>0</v>
      </c>
      <c r="Q105" s="294">
        <f>2602762-N107</f>
        <v>-58884</v>
      </c>
      <c r="R105" s="288"/>
      <c r="S105" s="288"/>
      <c r="T105" s="288"/>
    </row>
    <row r="106" spans="1:20" ht="18" customHeight="1" hidden="1">
      <c r="A106" s="173"/>
      <c r="B106" s="198" t="s">
        <v>34</v>
      </c>
      <c r="C106" s="53">
        <v>70</v>
      </c>
      <c r="D106" s="53">
        <v>0</v>
      </c>
      <c r="E106" s="53"/>
      <c r="F106" s="201">
        <v>862</v>
      </c>
      <c r="G106" s="166" t="s">
        <v>43</v>
      </c>
      <c r="H106" s="166" t="s">
        <v>60</v>
      </c>
      <c r="I106" s="166" t="s">
        <v>100</v>
      </c>
      <c r="J106" s="267" t="s">
        <v>340</v>
      </c>
      <c r="K106" s="166" t="s">
        <v>31</v>
      </c>
      <c r="L106" s="282"/>
      <c r="M106" s="282">
        <v>0</v>
      </c>
      <c r="N106" s="283">
        <v>0</v>
      </c>
      <c r="Q106" s="288"/>
      <c r="R106" s="288"/>
      <c r="S106" s="288">
        <v>2018</v>
      </c>
      <c r="T106" s="288">
        <v>2019</v>
      </c>
    </row>
    <row r="107" spans="1:20" ht="14.25" customHeight="1">
      <c r="A107" s="211"/>
      <c r="B107" s="217" t="s">
        <v>33</v>
      </c>
      <c r="C107" s="217"/>
      <c r="D107" s="217"/>
      <c r="E107" s="217"/>
      <c r="F107" s="201"/>
      <c r="G107" s="181"/>
      <c r="H107" s="181"/>
      <c r="I107" s="181"/>
      <c r="J107" s="249"/>
      <c r="K107" s="181"/>
      <c r="L107" s="281">
        <f>L15+L22+L24+L26+L29+L32+L36+L39+L43+L51+L54+L67+L72+L77+L81+L85+L88+L91+L102+L106+L97+L19</f>
        <v>2506727</v>
      </c>
      <c r="M107" s="281">
        <f>M15+M22+M24+M26+M29+M32+M36+M39+M43+M51+M54+M67+M72+M77+M81+M85+M88+M91+M102+M106+M19+M53</f>
        <v>2571192</v>
      </c>
      <c r="N107" s="281">
        <f>N15+N22+N24+N26+N29+N32+N36+N39+N43+N51+N54+N67+N72+N77+N81+N85+N88+N91+N102+N106+N19+N53</f>
        <v>2661646</v>
      </c>
      <c r="Q107" s="288"/>
      <c r="R107" s="288">
        <v>120</v>
      </c>
      <c r="S107" s="294">
        <f>L15+L22+L58</f>
        <v>747686</v>
      </c>
      <c r="T107" s="294">
        <f>M15+M22+M58</f>
        <v>829683</v>
      </c>
    </row>
    <row r="108" spans="10:20" ht="14.25">
      <c r="J108" s="238"/>
      <c r="L108" s="218"/>
      <c r="M108" s="32"/>
      <c r="N108" s="32"/>
      <c r="Q108" s="288"/>
      <c r="R108" s="288">
        <v>244</v>
      </c>
      <c r="S108" s="294">
        <f>L24+L29+L60+L67+L72+L77+L81+L85+L88+L91</f>
        <v>1211583</v>
      </c>
      <c r="T108" s="288"/>
    </row>
    <row r="109" spans="10:14" ht="14.25" hidden="1">
      <c r="J109" s="238"/>
      <c r="L109" s="218">
        <f>L15+L22+L24+L26+L27+L30+L34+L37+L48+L54+L70+L74+L82+L98+L40+L61</f>
        <v>1997623</v>
      </c>
      <c r="M109" s="262">
        <v>2457390</v>
      </c>
      <c r="N109" s="262">
        <v>2602762</v>
      </c>
    </row>
    <row r="110" spans="10:14" ht="14.25" hidden="1">
      <c r="J110" s="238"/>
      <c r="L110" s="218">
        <f>'[1]1. Дох.'!C46-'6.Вед.20-22 '!L107</f>
        <v>595352.3600000003</v>
      </c>
      <c r="M110" s="218">
        <f>'[1]1. Дох.'!D46-'6.Вед.20-22 '!M107</f>
        <v>725786.9299999997</v>
      </c>
      <c r="N110" s="218">
        <f>'[1]1. Дох.'!E46-'6.Вед.20-22 '!N107</f>
        <v>822852.6699999999</v>
      </c>
    </row>
    <row r="111" spans="10:14" ht="14.25" hidden="1">
      <c r="J111" s="238"/>
      <c r="L111" s="40"/>
      <c r="M111" s="32"/>
      <c r="N111" s="32"/>
    </row>
    <row r="112" spans="10:14" ht="14.25" hidden="1">
      <c r="J112" s="238"/>
      <c r="L112" s="264">
        <f>2338267-L107</f>
        <v>-168460</v>
      </c>
      <c r="M112" s="264">
        <f>M109-M107</f>
        <v>-113802</v>
      </c>
      <c r="N112" s="264">
        <f>N109-N107</f>
        <v>-58884</v>
      </c>
    </row>
    <row r="113" spans="10:14" ht="14.25" hidden="1">
      <c r="J113" s="238"/>
      <c r="L113" s="40"/>
      <c r="M113" s="32"/>
      <c r="N113" s="32"/>
    </row>
    <row r="114" spans="10:14" ht="14.25" hidden="1">
      <c r="J114" s="238" t="s">
        <v>334</v>
      </c>
      <c r="L114" s="40" t="s">
        <v>333</v>
      </c>
      <c r="M114" s="32">
        <v>1369000</v>
      </c>
      <c r="N114" s="32">
        <v>1369000</v>
      </c>
    </row>
    <row r="115" spans="10:14" ht="14.25" hidden="1">
      <c r="J115" s="238" t="s">
        <v>335</v>
      </c>
      <c r="L115" s="263">
        <f>L114-L15-L22-L24-L25-L54</f>
        <v>471621</v>
      </c>
      <c r="M115" s="263">
        <f>M114-M15-M22-M24-M25-M54</f>
        <v>381403</v>
      </c>
      <c r="N115" s="263">
        <f>N114-N15-N22-N24-N25-N54</f>
        <v>362396</v>
      </c>
    </row>
    <row r="116" spans="2:12" s="288" customFormat="1" ht="14.25">
      <c r="B116" s="289"/>
      <c r="C116" s="289"/>
      <c r="D116" s="289"/>
      <c r="E116" s="289"/>
      <c r="F116" s="290"/>
      <c r="G116" s="291"/>
      <c r="H116" s="291"/>
      <c r="I116" s="291"/>
      <c r="J116" s="291"/>
      <c r="K116" s="292"/>
      <c r="L116" s="292"/>
    </row>
    <row r="117" spans="2:15" s="288" customFormat="1" ht="14.25">
      <c r="B117" s="289" t="s">
        <v>353</v>
      </c>
      <c r="C117" s="289"/>
      <c r="D117" s="289"/>
      <c r="E117" s="289"/>
      <c r="F117" s="290"/>
      <c r="G117" s="291"/>
      <c r="H117" s="291"/>
      <c r="I117" s="291"/>
      <c r="J117" s="291"/>
      <c r="K117" s="292"/>
      <c r="L117" s="293">
        <f>L12+L20+L55</f>
        <v>897379</v>
      </c>
      <c r="M117" s="293">
        <f>M12+M20+M55</f>
        <v>987597</v>
      </c>
      <c r="N117" s="293">
        <f>N12+N20+N55</f>
        <v>1006604</v>
      </c>
      <c r="O117" s="293">
        <f>O12+O20+O55</f>
        <v>0</v>
      </c>
    </row>
    <row r="118" spans="2:15" s="288" customFormat="1" ht="14.25">
      <c r="B118" s="289"/>
      <c r="C118" s="289"/>
      <c r="D118" s="289"/>
      <c r="E118" s="289"/>
      <c r="F118" s="290"/>
      <c r="G118" s="291"/>
      <c r="H118" s="291"/>
      <c r="I118" s="291"/>
      <c r="J118" s="291"/>
      <c r="K118" s="292"/>
      <c r="L118" s="293">
        <f>(L12+L16)/(L107-L119)*100</f>
        <v>88.28569496110923</v>
      </c>
      <c r="M118" s="293">
        <f>(M12+M16)/(M107-M119)*100</f>
        <v>94.42658092175778</v>
      </c>
      <c r="N118" s="293">
        <f>(N12+N16)/(N107-N119)*100</f>
        <v>93.99341715489435</v>
      </c>
      <c r="O118" s="293" t="e">
        <f>(O12+O16)/(O107-O119)*100</f>
        <v>#DIV/0!</v>
      </c>
    </row>
    <row r="119" spans="2:14" s="288" customFormat="1" ht="14.25">
      <c r="B119" s="289" t="s">
        <v>354</v>
      </c>
      <c r="C119" s="289"/>
      <c r="D119" s="289"/>
      <c r="E119" s="289"/>
      <c r="F119" s="290"/>
      <c r="G119" s="291"/>
      <c r="H119" s="291"/>
      <c r="I119" s="291"/>
      <c r="J119" s="291"/>
      <c r="K119" s="292"/>
      <c r="L119" s="293">
        <f>L55+L68+L74+L78</f>
        <v>1028227</v>
      </c>
      <c r="M119" s="293">
        <f>M55+M68+M74+M78</f>
        <v>1078392</v>
      </c>
      <c r="N119" s="293">
        <f>N55+N68+N74+N78</f>
        <v>1142546</v>
      </c>
    </row>
    <row r="120" spans="2:14" s="288" customFormat="1" ht="14.25">
      <c r="B120" s="289"/>
      <c r="C120" s="289"/>
      <c r="D120" s="289"/>
      <c r="E120" s="289"/>
      <c r="F120" s="290"/>
      <c r="G120" s="291"/>
      <c r="H120" s="291"/>
      <c r="I120" s="291"/>
      <c r="J120" s="291"/>
      <c r="K120" s="292"/>
      <c r="L120" s="293"/>
      <c r="M120" s="294">
        <f>M106/(M107-M119)*100</f>
        <v>0</v>
      </c>
      <c r="N120" s="294">
        <f>N106/(N107-N119)*100</f>
        <v>0</v>
      </c>
    </row>
    <row r="121" spans="2:14" s="288" customFormat="1" ht="14.25">
      <c r="B121" s="289"/>
      <c r="C121" s="289"/>
      <c r="D121" s="289"/>
      <c r="E121" s="289"/>
      <c r="F121" s="290"/>
      <c r="G121" s="291"/>
      <c r="H121" s="291"/>
      <c r="I121" s="291"/>
      <c r="J121" s="291"/>
      <c r="K121" s="292"/>
      <c r="L121" s="293"/>
      <c r="M121" s="294"/>
      <c r="N121" s="294"/>
    </row>
    <row r="122" spans="2:15" s="288" customFormat="1" ht="14.25">
      <c r="B122" s="289"/>
      <c r="C122" s="289"/>
      <c r="D122" s="289"/>
      <c r="E122" s="289"/>
      <c r="F122" s="290"/>
      <c r="G122" s="291"/>
      <c r="H122" s="291"/>
      <c r="I122" s="291"/>
      <c r="J122" s="291"/>
      <c r="K122" s="292"/>
      <c r="L122" s="293">
        <f>L15+L22+L24+L26+L29+L32+L36+L39+L43+L51+L58+L60+L67+L72+L77+L81+L85+L88+L91+L102+L106</f>
        <v>1997923</v>
      </c>
      <c r="M122" s="293">
        <f>M15+M22+M24+M26+M29+M32+M36+M39+M43+M51+M58+M60+M67+M72+M77+M81+M85+M88+M91+M102+M106</f>
        <v>2035092</v>
      </c>
      <c r="N122" s="293">
        <f>N15+N22+N24+N26+N29+N32+N36+N39+N43+N51+N58+N60+N67+N72+N77+N81+N85+N88+N91+N102+N106</f>
        <v>2084346</v>
      </c>
      <c r="O122" s="293">
        <f>O15+O22+O24+O26+O29+O32+O36+O39+O43+O51+O58+O60+O67+O72+O77+O81+O85+O88+O91+O102+O106</f>
        <v>0</v>
      </c>
    </row>
    <row r="123" spans="2:14" s="288" customFormat="1" ht="14.25">
      <c r="B123" s="289"/>
      <c r="C123" s="289"/>
      <c r="D123" s="289"/>
      <c r="E123" s="289"/>
      <c r="F123" s="290"/>
      <c r="G123" s="291"/>
      <c r="H123" s="291"/>
      <c r="I123" s="291"/>
      <c r="J123" s="291"/>
      <c r="K123" s="292"/>
      <c r="L123" s="293"/>
      <c r="M123" s="294"/>
      <c r="N123" s="294"/>
    </row>
    <row r="124" spans="10:14" ht="14.25">
      <c r="J124" s="238"/>
      <c r="K124" s="292"/>
      <c r="L124" s="293"/>
      <c r="M124" s="294"/>
      <c r="N124" s="294"/>
    </row>
    <row r="125" spans="10:14" ht="14.25">
      <c r="J125" s="238"/>
      <c r="K125" s="292" t="s">
        <v>24</v>
      </c>
      <c r="L125" s="293">
        <f>L15+L22+L58</f>
        <v>747686</v>
      </c>
      <c r="M125" s="293">
        <f>M15+M22+M58</f>
        <v>829683</v>
      </c>
      <c r="N125" s="293">
        <f>N15+N22+N58</f>
        <v>839102</v>
      </c>
    </row>
    <row r="126" spans="10:14" ht="14.25">
      <c r="J126" s="238"/>
      <c r="K126" s="292" t="s">
        <v>26</v>
      </c>
      <c r="L126" s="293">
        <f>L24+L29+L60+L67+L72+L77+L81+L85+L88+L91</f>
        <v>1211583</v>
      </c>
      <c r="M126" s="293">
        <f>M24+M29+M60+M67+M72+M77+M81+M85+M88+M91</f>
        <v>1166855</v>
      </c>
      <c r="N126" s="293">
        <f>N24+N29+N60+N67+N72+N77+N81+N85+N88+N91</f>
        <v>1206890</v>
      </c>
    </row>
    <row r="127" spans="10:14" ht="14.25">
      <c r="J127" s="238"/>
      <c r="K127" s="292" t="s">
        <v>364</v>
      </c>
      <c r="L127" s="293"/>
      <c r="M127" s="294"/>
      <c r="N127" s="294"/>
    </row>
    <row r="128" spans="10:14" ht="14.25">
      <c r="J128" s="238"/>
      <c r="K128" s="292" t="s">
        <v>32</v>
      </c>
      <c r="L128" s="293">
        <f>L36+L39+L51+L102</f>
        <v>7800</v>
      </c>
      <c r="M128" s="293">
        <f>M36+M39+M51+M102</f>
        <v>7800</v>
      </c>
      <c r="N128" s="293">
        <f>N36+N39+N51+N102</f>
        <v>7800</v>
      </c>
    </row>
    <row r="129" spans="10:14" ht="14.25">
      <c r="J129" s="238"/>
      <c r="K129" s="292" t="s">
        <v>365</v>
      </c>
      <c r="L129" s="293"/>
      <c r="M129" s="294"/>
      <c r="N129" s="294"/>
    </row>
    <row r="130" spans="10:14" ht="14.25">
      <c r="J130" s="238"/>
      <c r="K130" s="292" t="s">
        <v>366</v>
      </c>
      <c r="L130" s="293"/>
      <c r="M130" s="294"/>
      <c r="N130" s="294"/>
    </row>
    <row r="131" spans="10:14" ht="14.25">
      <c r="J131" s="238"/>
      <c r="K131" s="292" t="s">
        <v>185</v>
      </c>
      <c r="L131" s="293">
        <f>L26+L32</f>
        <v>30854</v>
      </c>
      <c r="M131" s="293">
        <f>M26+M32</f>
        <v>30754</v>
      </c>
      <c r="N131" s="293">
        <f>N26+N32</f>
        <v>30554</v>
      </c>
    </row>
    <row r="132" spans="10:14" ht="14.25">
      <c r="J132" s="238"/>
      <c r="K132" s="292" t="s">
        <v>329</v>
      </c>
      <c r="L132" s="293">
        <f>L40</f>
        <v>0</v>
      </c>
      <c r="M132" s="294"/>
      <c r="N132" s="294"/>
    </row>
    <row r="133" spans="10:14" ht="14.25">
      <c r="J133" s="238"/>
      <c r="K133" s="292" t="s">
        <v>367</v>
      </c>
      <c r="L133" s="293">
        <f>L106</f>
        <v>0</v>
      </c>
      <c r="M133" s="293">
        <f>M106</f>
        <v>0</v>
      </c>
      <c r="N133" s="293">
        <f>N106</f>
        <v>0</v>
      </c>
    </row>
    <row r="134" spans="10:14" ht="14.25">
      <c r="J134" s="238"/>
      <c r="K134" s="292"/>
      <c r="L134" s="293"/>
      <c r="M134" s="294"/>
      <c r="N134" s="294"/>
    </row>
    <row r="135" spans="10:14" ht="14.25">
      <c r="J135" s="238"/>
      <c r="K135" s="292"/>
      <c r="L135" s="293">
        <f>L107-L125-L126-L128-L131-L132-L133</f>
        <v>508804</v>
      </c>
      <c r="M135" s="293">
        <f>M107-M125-M126-M128-M131-M132-M133</f>
        <v>536100</v>
      </c>
      <c r="N135" s="293">
        <f>N107-N125-N126-N128-N131-N132-N133</f>
        <v>577300</v>
      </c>
    </row>
    <row r="136" spans="10:14" ht="14.25">
      <c r="J136" s="238"/>
      <c r="L136" s="306"/>
      <c r="M136" s="268"/>
      <c r="N136" s="268"/>
    </row>
    <row r="137" spans="10:14" ht="14.25">
      <c r="J137" s="238"/>
      <c r="L137" s="306"/>
      <c r="M137" s="268"/>
      <c r="N137" s="268"/>
    </row>
    <row r="138" spans="10:14" ht="14.25">
      <c r="J138" s="238"/>
      <c r="L138" s="306"/>
      <c r="M138" s="268"/>
      <c r="N138" s="268"/>
    </row>
    <row r="139" spans="10:14" ht="14.25">
      <c r="J139" s="238"/>
      <c r="L139" s="306"/>
      <c r="M139" s="268"/>
      <c r="N139" s="268"/>
    </row>
    <row r="140" spans="10:14" ht="14.25">
      <c r="J140" s="238"/>
      <c r="L140" s="306"/>
      <c r="M140" s="268"/>
      <c r="N140" s="268"/>
    </row>
    <row r="141" spans="10:14" ht="14.25">
      <c r="J141" s="238"/>
      <c r="L141" s="306"/>
      <c r="M141" s="268"/>
      <c r="N141" s="268"/>
    </row>
    <row r="142" spans="10:14" ht="14.25">
      <c r="J142" s="238"/>
      <c r="L142" s="306"/>
      <c r="M142" s="268"/>
      <c r="N142" s="268"/>
    </row>
    <row r="143" spans="10:14" ht="14.25">
      <c r="J143" s="238"/>
      <c r="L143" s="306"/>
      <c r="M143" s="268"/>
      <c r="N143" s="268"/>
    </row>
    <row r="144" spans="10:14" ht="14.25">
      <c r="J144" s="238"/>
      <c r="L144" s="306"/>
      <c r="M144" s="268"/>
      <c r="N144" s="268"/>
    </row>
    <row r="145" spans="10:14" ht="14.25">
      <c r="J145" s="238"/>
      <c r="L145" s="306"/>
      <c r="M145" s="268"/>
      <c r="N145" s="268"/>
    </row>
    <row r="146" spans="10:14" ht="14.25">
      <c r="J146" s="238"/>
      <c r="L146" s="306"/>
      <c r="M146" s="268"/>
      <c r="N146" s="268"/>
    </row>
    <row r="147" spans="10:14" ht="14.25">
      <c r="J147" s="238"/>
      <c r="L147" s="306"/>
      <c r="M147" s="268"/>
      <c r="N147" s="268"/>
    </row>
    <row r="148" spans="10:14" ht="14.25">
      <c r="J148" s="238"/>
      <c r="L148" s="306"/>
      <c r="M148" s="268"/>
      <c r="N148" s="268"/>
    </row>
    <row r="149" spans="10:14" ht="14.25">
      <c r="J149" s="238"/>
      <c r="L149" s="306"/>
      <c r="M149" s="268"/>
      <c r="N149" s="268"/>
    </row>
    <row r="150" spans="10:14" ht="14.25">
      <c r="J150" s="238"/>
      <c r="L150" s="306"/>
      <c r="M150" s="268"/>
      <c r="N150" s="268"/>
    </row>
    <row r="151" spans="10:14" ht="14.25">
      <c r="J151" s="238"/>
      <c r="L151" s="306"/>
      <c r="M151" s="268"/>
      <c r="N151" s="268"/>
    </row>
    <row r="152" spans="10:14" ht="14.25">
      <c r="J152" s="238"/>
      <c r="L152" s="40"/>
      <c r="M152" s="32"/>
      <c r="N152" s="32"/>
    </row>
    <row r="153" spans="10:14" ht="14.25">
      <c r="J153" s="238"/>
      <c r="L153" s="40"/>
      <c r="M153" s="32"/>
      <c r="N153" s="32"/>
    </row>
    <row r="154" spans="10:14" ht="14.25">
      <c r="J154" s="238"/>
      <c r="L154" s="40"/>
      <c r="M154" s="32"/>
      <c r="N154" s="32"/>
    </row>
    <row r="155" spans="10:14" ht="14.25">
      <c r="J155" s="238"/>
      <c r="L155" s="40"/>
      <c r="M155" s="32"/>
      <c r="N155" s="32"/>
    </row>
    <row r="156" spans="10:14" ht="14.25">
      <c r="J156" s="238"/>
      <c r="L156" s="40"/>
      <c r="M156" s="32"/>
      <c r="N156" s="32"/>
    </row>
    <row r="157" spans="10:14" ht="14.25">
      <c r="J157" s="238"/>
      <c r="L157" s="40"/>
      <c r="M157" s="32"/>
      <c r="N157" s="32"/>
    </row>
    <row r="158" spans="10:14" ht="14.25">
      <c r="J158" s="238"/>
      <c r="L158" s="40"/>
      <c r="M158" s="32"/>
      <c r="N158" s="32"/>
    </row>
    <row r="159" spans="10:14" ht="14.25">
      <c r="J159" s="238"/>
      <c r="L159" s="40"/>
      <c r="M159" s="32"/>
      <c r="N159" s="32"/>
    </row>
    <row r="160" spans="10:14" ht="14.25">
      <c r="J160" s="238"/>
      <c r="L160" s="40"/>
      <c r="M160" s="32"/>
      <c r="N160" s="32"/>
    </row>
    <row r="161" spans="10:14" ht="14.25">
      <c r="J161" s="238"/>
      <c r="L161" s="40"/>
      <c r="M161" s="32"/>
      <c r="N161" s="32"/>
    </row>
    <row r="162" spans="10:14" ht="14.25">
      <c r="J162" s="238"/>
      <c r="L162" s="40"/>
      <c r="M162" s="32"/>
      <c r="N162" s="32"/>
    </row>
    <row r="163" spans="10:14" ht="14.25">
      <c r="J163" s="238"/>
      <c r="L163" s="40"/>
      <c r="M163" s="32"/>
      <c r="N163" s="32"/>
    </row>
    <row r="164" spans="10:14" ht="14.25">
      <c r="J164" s="238"/>
      <c r="L164" s="40"/>
      <c r="M164" s="32"/>
      <c r="N164" s="32"/>
    </row>
    <row r="165" spans="10:14" ht="14.25">
      <c r="J165" s="238"/>
      <c r="L165" s="40"/>
      <c r="M165" s="32"/>
      <c r="N165" s="32"/>
    </row>
    <row r="166" spans="10:14" ht="14.25">
      <c r="J166" s="238"/>
      <c r="L166" s="40"/>
      <c r="M166" s="32"/>
      <c r="N166" s="32"/>
    </row>
    <row r="167" spans="10:14" ht="14.25">
      <c r="J167" s="238"/>
      <c r="L167" s="40"/>
      <c r="M167" s="32"/>
      <c r="N167" s="32"/>
    </row>
    <row r="168" spans="10:14" ht="14.25">
      <c r="J168" s="238"/>
      <c r="L168" s="40"/>
      <c r="M168" s="32"/>
      <c r="N168" s="32"/>
    </row>
    <row r="169" spans="10:14" ht="14.25">
      <c r="J169" s="238"/>
      <c r="L169" s="40"/>
      <c r="M169" s="32"/>
      <c r="N169" s="32"/>
    </row>
    <row r="170" spans="10:14" ht="14.25">
      <c r="J170" s="238"/>
      <c r="L170" s="40"/>
      <c r="M170" s="32"/>
      <c r="N170" s="32"/>
    </row>
    <row r="171" spans="10:14" ht="14.25">
      <c r="J171" s="238"/>
      <c r="L171" s="40"/>
      <c r="M171" s="32"/>
      <c r="N171" s="32"/>
    </row>
    <row r="172" spans="10:14" ht="14.25">
      <c r="J172" s="238"/>
      <c r="L172" s="40"/>
      <c r="M172" s="32"/>
      <c r="N172" s="32"/>
    </row>
    <row r="173" spans="10:14" ht="14.25">
      <c r="J173" s="238"/>
      <c r="L173" s="40"/>
      <c r="M173" s="32"/>
      <c r="N173" s="32"/>
    </row>
    <row r="174" spans="10:14" ht="14.25">
      <c r="J174" s="238"/>
      <c r="L174" s="40"/>
      <c r="M174" s="32"/>
      <c r="N174" s="32"/>
    </row>
    <row r="175" spans="10:14" ht="14.25">
      <c r="J175" s="238"/>
      <c r="L175" s="40"/>
      <c r="M175" s="32"/>
      <c r="N175" s="32"/>
    </row>
    <row r="176" spans="10:14" ht="14.25">
      <c r="J176" s="238"/>
      <c r="L176" s="40"/>
      <c r="M176" s="32"/>
      <c r="N176" s="32"/>
    </row>
    <row r="177" spans="10:14" ht="14.25">
      <c r="J177" s="238"/>
      <c r="L177" s="40"/>
      <c r="M177" s="32"/>
      <c r="N177" s="32"/>
    </row>
    <row r="178" spans="10:14" ht="14.25">
      <c r="J178" s="238"/>
      <c r="L178" s="40"/>
      <c r="M178" s="32"/>
      <c r="N178" s="32"/>
    </row>
    <row r="179" spans="10:14" ht="14.25">
      <c r="J179" s="238"/>
      <c r="L179" s="40"/>
      <c r="M179" s="32"/>
      <c r="N179" s="32"/>
    </row>
    <row r="180" spans="10:14" ht="14.25">
      <c r="J180" s="238"/>
      <c r="L180" s="40"/>
      <c r="M180" s="32"/>
      <c r="N180" s="32"/>
    </row>
    <row r="181" spans="10:14" ht="14.25">
      <c r="J181" s="238"/>
      <c r="L181" s="40"/>
      <c r="M181" s="32"/>
      <c r="N181" s="32"/>
    </row>
    <row r="182" spans="10:14" ht="14.25">
      <c r="J182" s="238"/>
      <c r="L182" s="40"/>
      <c r="M182" s="32"/>
      <c r="N182" s="32"/>
    </row>
    <row r="183" spans="10:14" ht="14.25">
      <c r="J183" s="238"/>
      <c r="L183" s="40"/>
      <c r="M183" s="32"/>
      <c r="N183" s="32"/>
    </row>
    <row r="184" spans="10:14" ht="14.25">
      <c r="J184" s="238"/>
      <c r="L184" s="40"/>
      <c r="M184" s="32"/>
      <c r="N184" s="32"/>
    </row>
    <row r="185" spans="10:14" ht="14.25">
      <c r="J185" s="238"/>
      <c r="L185" s="40"/>
      <c r="M185" s="32"/>
      <c r="N185" s="32"/>
    </row>
    <row r="186" spans="10:14" ht="14.25">
      <c r="J186" s="238"/>
      <c r="L186" s="40"/>
      <c r="M186" s="32"/>
      <c r="N186" s="32"/>
    </row>
    <row r="187" spans="10:14" ht="14.25">
      <c r="J187" s="238"/>
      <c r="L187" s="40"/>
      <c r="M187" s="32"/>
      <c r="N187" s="32"/>
    </row>
    <row r="188" spans="10:14" ht="14.25">
      <c r="J188" s="238"/>
      <c r="L188" s="40"/>
      <c r="M188" s="32"/>
      <c r="N188" s="32"/>
    </row>
    <row r="189" spans="10:14" ht="14.25">
      <c r="J189" s="238"/>
      <c r="L189" s="40"/>
      <c r="M189" s="32"/>
      <c r="N189" s="32"/>
    </row>
    <row r="190" spans="10:14" ht="14.25">
      <c r="J190" s="238"/>
      <c r="L190" s="40"/>
      <c r="M190" s="32"/>
      <c r="N190" s="32"/>
    </row>
    <row r="191" spans="10:14" ht="14.25">
      <c r="J191" s="238"/>
      <c r="L191" s="40"/>
      <c r="M191" s="32"/>
      <c r="N191" s="32"/>
    </row>
    <row r="192" spans="10:14" ht="14.25">
      <c r="J192" s="238"/>
      <c r="L192" s="40"/>
      <c r="M192" s="32"/>
      <c r="N192" s="32"/>
    </row>
    <row r="193" spans="10:14" ht="14.25">
      <c r="J193" s="238"/>
      <c r="L193" s="40"/>
      <c r="M193" s="32"/>
      <c r="N193" s="32"/>
    </row>
    <row r="194" spans="10:14" ht="14.25">
      <c r="J194" s="238"/>
      <c r="L194" s="40"/>
      <c r="M194" s="32"/>
      <c r="N194" s="32"/>
    </row>
    <row r="195" spans="10:14" ht="14.25">
      <c r="J195" s="238"/>
      <c r="L195" s="40"/>
      <c r="M195" s="32"/>
      <c r="N195" s="32"/>
    </row>
    <row r="196" spans="10:14" ht="14.25">
      <c r="J196" s="238"/>
      <c r="L196" s="40"/>
      <c r="M196" s="32"/>
      <c r="N196" s="32"/>
    </row>
    <row r="197" spans="10:14" ht="14.25">
      <c r="J197" s="238"/>
      <c r="L197" s="40"/>
      <c r="M197" s="32"/>
      <c r="N197" s="32"/>
    </row>
    <row r="198" spans="10:14" ht="14.25">
      <c r="J198" s="238"/>
      <c r="L198" s="40"/>
      <c r="M198" s="32"/>
      <c r="N198" s="32"/>
    </row>
    <row r="199" spans="10:14" ht="14.25">
      <c r="J199" s="238"/>
      <c r="L199" s="40"/>
      <c r="M199" s="32"/>
      <c r="N199" s="32"/>
    </row>
    <row r="200" spans="10:14" ht="14.25">
      <c r="J200" s="238"/>
      <c r="L200" s="40"/>
      <c r="M200" s="32"/>
      <c r="N200" s="32"/>
    </row>
  </sheetData>
  <sheetProtection/>
  <mergeCells count="28">
    <mergeCell ref="F2:N2"/>
    <mergeCell ref="F3:L3"/>
    <mergeCell ref="F4:N4"/>
    <mergeCell ref="A6:N6"/>
    <mergeCell ref="A8:B8"/>
    <mergeCell ref="A11:B11"/>
    <mergeCell ref="A12:B12"/>
    <mergeCell ref="A16:B16"/>
    <mergeCell ref="A20:B20"/>
    <mergeCell ref="A44:B44"/>
    <mergeCell ref="A45:B45"/>
    <mergeCell ref="A48:B48"/>
    <mergeCell ref="A49:B49"/>
    <mergeCell ref="A68:B68"/>
    <mergeCell ref="A69:B69"/>
    <mergeCell ref="A70:B70"/>
    <mergeCell ref="A73:B73"/>
    <mergeCell ref="A74:B74"/>
    <mergeCell ref="A99:B99"/>
    <mergeCell ref="A100:B100"/>
    <mergeCell ref="A103:B103"/>
    <mergeCell ref="A104:B104"/>
    <mergeCell ref="A98:B98"/>
    <mergeCell ref="A75:B75"/>
    <mergeCell ref="A82:B82"/>
    <mergeCell ref="A83:B83"/>
    <mergeCell ref="A89:B89"/>
    <mergeCell ref="B78:C78"/>
  </mergeCells>
  <printOptions/>
  <pageMargins left="0.7480314960629921" right="0.5118110236220472" top="0.31496062992125984" bottom="0.31496062992125984" header="0.6692913385826772" footer="0.5511811023622047"/>
  <pageSetup horizontalDpi="600" verticalDpi="600" orientation="portrait" scale="87" r:id="rId1"/>
</worksheet>
</file>

<file path=xl/worksheets/sheet7.xml><?xml version="1.0" encoding="utf-8"?>
<worksheet xmlns="http://schemas.openxmlformats.org/spreadsheetml/2006/main" xmlns:r="http://schemas.openxmlformats.org/officeDocument/2006/relationships">
  <sheetPr>
    <tabColor rgb="FF92D050"/>
  </sheetPr>
  <dimension ref="A1:Q144"/>
  <sheetViews>
    <sheetView zoomScalePageLayoutView="0" workbookViewId="0" topLeftCell="B6">
      <selection activeCell="N108" sqref="N108"/>
    </sheetView>
  </sheetViews>
  <sheetFormatPr defaultColWidth="9.140625" defaultRowHeight="12.75"/>
  <cols>
    <col min="1" max="1" width="2.421875" style="32" hidden="1" customWidth="1"/>
    <col min="2" max="2" width="42.8515625" style="33" customWidth="1"/>
    <col min="3" max="3" width="4.8515625" style="33" hidden="1" customWidth="1"/>
    <col min="4" max="5" width="6.28125" style="33" hidden="1" customWidth="1"/>
    <col min="6" max="6" width="3.8515625" style="161" hidden="1" customWidth="1"/>
    <col min="7" max="7" width="3.57421875" style="238" customWidth="1"/>
    <col min="8" max="8" width="3.7109375" style="238" customWidth="1"/>
    <col min="9" max="9" width="6.57421875" style="238" hidden="1" customWidth="1"/>
    <col min="10" max="10" width="12.7109375" style="253" customWidth="1"/>
    <col min="11" max="11" width="4.00390625" style="40" customWidth="1"/>
    <col min="12" max="12" width="12.140625" style="40" customWidth="1"/>
    <col min="13" max="14" width="12.140625" style="32" customWidth="1"/>
    <col min="15" max="15" width="0.2890625" style="32" customWidth="1"/>
    <col min="16" max="16" width="9.140625" style="32" customWidth="1"/>
    <col min="17" max="16384" width="9.140625" style="32" customWidth="1"/>
  </cols>
  <sheetData>
    <row r="1" spans="6:12" ht="12.75" hidden="1">
      <c r="F1" s="212" t="s">
        <v>82</v>
      </c>
      <c r="G1" s="3"/>
      <c r="H1" s="3"/>
      <c r="I1" s="3"/>
      <c r="J1" s="244"/>
      <c r="K1" s="3"/>
      <c r="L1" s="3"/>
    </row>
    <row r="2" spans="6:14" ht="55.5" customHeight="1" hidden="1">
      <c r="F2" s="380" t="s">
        <v>170</v>
      </c>
      <c r="G2" s="380"/>
      <c r="H2" s="380"/>
      <c r="I2" s="380"/>
      <c r="J2" s="380"/>
      <c r="K2" s="380"/>
      <c r="L2" s="380"/>
      <c r="M2" s="380"/>
      <c r="N2" s="380"/>
    </row>
    <row r="3" spans="6:14" ht="13.5" customHeight="1">
      <c r="F3" s="381" t="s">
        <v>173</v>
      </c>
      <c r="G3" s="381"/>
      <c r="H3" s="381"/>
      <c r="I3" s="381"/>
      <c r="J3" s="381"/>
      <c r="K3" s="381"/>
      <c r="L3" s="381"/>
      <c r="M3" s="42"/>
      <c r="N3" s="42"/>
    </row>
    <row r="4" spans="6:17" ht="37.5" customHeight="1">
      <c r="F4" s="382" t="s">
        <v>390</v>
      </c>
      <c r="G4" s="382"/>
      <c r="H4" s="382"/>
      <c r="I4" s="382"/>
      <c r="J4" s="382"/>
      <c r="K4" s="382"/>
      <c r="L4" s="382"/>
      <c r="M4" s="382"/>
      <c r="N4" s="382"/>
      <c r="O4" s="116"/>
      <c r="P4" s="116"/>
      <c r="Q4" s="116"/>
    </row>
    <row r="5" spans="6:14" ht="9" customHeight="1">
      <c r="F5" s="219"/>
      <c r="G5" s="43"/>
      <c r="H5" s="43"/>
      <c r="I5" s="43"/>
      <c r="J5" s="245"/>
      <c r="K5" s="43"/>
      <c r="L5" s="43"/>
      <c r="M5" s="43"/>
      <c r="N5" s="43"/>
    </row>
    <row r="6" spans="1:15" ht="48.75" customHeight="1">
      <c r="A6" s="386" t="s">
        <v>385</v>
      </c>
      <c r="B6" s="386"/>
      <c r="C6" s="386"/>
      <c r="D6" s="386"/>
      <c r="E6" s="386"/>
      <c r="F6" s="386"/>
      <c r="G6" s="386"/>
      <c r="H6" s="386"/>
      <c r="I6" s="386"/>
      <c r="J6" s="386"/>
      <c r="K6" s="386"/>
      <c r="L6" s="386"/>
      <c r="M6" s="386"/>
      <c r="N6" s="386"/>
      <c r="O6" s="386"/>
    </row>
    <row r="7" spans="1:14" ht="15" customHeight="1">
      <c r="A7" s="34"/>
      <c r="B7" s="34"/>
      <c r="C7" s="37"/>
      <c r="D7" s="37"/>
      <c r="E7" s="37"/>
      <c r="G7" s="34"/>
      <c r="H7" s="34"/>
      <c r="I7" s="34"/>
      <c r="J7" s="246"/>
      <c r="K7" s="34"/>
      <c r="M7" s="34"/>
      <c r="N7" s="220" t="s">
        <v>281</v>
      </c>
    </row>
    <row r="8" spans="1:14" s="45" customFormat="1" ht="24" customHeight="1">
      <c r="A8" s="384" t="s">
        <v>37</v>
      </c>
      <c r="B8" s="385"/>
      <c r="C8" s="44" t="s">
        <v>83</v>
      </c>
      <c r="D8" s="44" t="s">
        <v>84</v>
      </c>
      <c r="E8" s="44" t="s">
        <v>308</v>
      </c>
      <c r="F8" s="221" t="s">
        <v>85</v>
      </c>
      <c r="G8" s="222" t="s">
        <v>38</v>
      </c>
      <c r="H8" s="222" t="s">
        <v>39</v>
      </c>
      <c r="I8" s="222" t="s">
        <v>86</v>
      </c>
      <c r="J8" s="222" t="s">
        <v>40</v>
      </c>
      <c r="K8" s="163" t="s">
        <v>41</v>
      </c>
      <c r="L8" s="44">
        <v>2019</v>
      </c>
      <c r="M8" s="44">
        <v>2020</v>
      </c>
      <c r="N8" s="44">
        <v>2021</v>
      </c>
    </row>
    <row r="9" spans="1:14" s="45" customFormat="1" ht="19.5" customHeight="1" hidden="1">
      <c r="A9" s="44"/>
      <c r="B9" s="213" t="s">
        <v>87</v>
      </c>
      <c r="C9" s="223">
        <v>63</v>
      </c>
      <c r="D9" s="44"/>
      <c r="E9" s="44"/>
      <c r="F9" s="224"/>
      <c r="G9" s="163"/>
      <c r="H9" s="163"/>
      <c r="I9" s="163"/>
      <c r="J9" s="222"/>
      <c r="K9" s="163"/>
      <c r="L9" s="47">
        <f>L10</f>
        <v>2536727</v>
      </c>
      <c r="M9" s="47">
        <f>M10</f>
        <v>2571092</v>
      </c>
      <c r="N9" s="47">
        <f>N10</f>
        <v>2661346</v>
      </c>
    </row>
    <row r="10" spans="1:14" s="45" customFormat="1" ht="17.25" customHeight="1" hidden="1">
      <c r="A10" s="53"/>
      <c r="B10" s="214" t="s">
        <v>188</v>
      </c>
      <c r="C10" s="169">
        <v>63</v>
      </c>
      <c r="D10" s="169">
        <v>0</v>
      </c>
      <c r="E10" s="169">
        <v>11</v>
      </c>
      <c r="F10" s="225">
        <v>862</v>
      </c>
      <c r="G10" s="166"/>
      <c r="H10" s="166"/>
      <c r="I10" s="166"/>
      <c r="J10" s="229"/>
      <c r="K10" s="166"/>
      <c r="L10" s="89">
        <f>L107</f>
        <v>2536727</v>
      </c>
      <c r="M10" s="89">
        <f>M107</f>
        <v>2571092</v>
      </c>
      <c r="N10" s="89">
        <f>N107</f>
        <v>2661346</v>
      </c>
    </row>
    <row r="11" spans="1:14" s="35" customFormat="1" ht="15.75" customHeight="1">
      <c r="A11" s="367" t="s">
        <v>42</v>
      </c>
      <c r="B11" s="368"/>
      <c r="C11" s="169">
        <v>63</v>
      </c>
      <c r="D11" s="169">
        <v>0</v>
      </c>
      <c r="E11" s="169">
        <v>11</v>
      </c>
      <c r="F11" s="205">
        <v>862</v>
      </c>
      <c r="G11" s="181" t="s">
        <v>43</v>
      </c>
      <c r="H11" s="226"/>
      <c r="I11" s="226"/>
      <c r="J11" s="247"/>
      <c r="K11" s="226"/>
      <c r="L11" s="88">
        <f>L16+L44+L48+L12+L33+L40</f>
        <v>1309104</v>
      </c>
      <c r="M11" s="88">
        <f>M16+M44+M48+M12+M33+M40</f>
        <v>1450700</v>
      </c>
      <c r="N11" s="88">
        <f>N16+N44+N48+N12+N33+N40</f>
        <v>1507354</v>
      </c>
    </row>
    <row r="12" spans="1:14" ht="37.5" customHeight="1" hidden="1">
      <c r="A12" s="359" t="s">
        <v>63</v>
      </c>
      <c r="B12" s="360"/>
      <c r="C12" s="169">
        <v>63</v>
      </c>
      <c r="D12" s="169">
        <v>0</v>
      </c>
      <c r="E12" s="169">
        <v>11</v>
      </c>
      <c r="F12" s="205">
        <v>862</v>
      </c>
      <c r="G12" s="191" t="s">
        <v>43</v>
      </c>
      <c r="H12" s="191" t="s">
        <v>44</v>
      </c>
      <c r="I12" s="191"/>
      <c r="J12" s="248"/>
      <c r="K12" s="166"/>
      <c r="L12" s="87">
        <f>L13</f>
        <v>0</v>
      </c>
      <c r="M12" s="87">
        <f>M13</f>
        <v>0</v>
      </c>
      <c r="N12" s="87">
        <f>N13</f>
        <v>0</v>
      </c>
    </row>
    <row r="13" spans="1:14" ht="27.75" customHeight="1" hidden="1">
      <c r="A13" s="56" t="s">
        <v>89</v>
      </c>
      <c r="B13" s="171" t="s">
        <v>195</v>
      </c>
      <c r="C13" s="53">
        <v>63</v>
      </c>
      <c r="D13" s="53">
        <v>0</v>
      </c>
      <c r="E13" s="53">
        <v>11</v>
      </c>
      <c r="F13" s="201">
        <v>862</v>
      </c>
      <c r="G13" s="195" t="s">
        <v>43</v>
      </c>
      <c r="H13" s="195" t="s">
        <v>44</v>
      </c>
      <c r="I13" s="195" t="s">
        <v>309</v>
      </c>
      <c r="J13" s="249" t="s">
        <v>194</v>
      </c>
      <c r="K13" s="228" t="s">
        <v>90</v>
      </c>
      <c r="L13" s="87">
        <f aca="true" t="shared" si="0" ref="L13:N14">L14</f>
        <v>0</v>
      </c>
      <c r="M13" s="87">
        <f t="shared" si="0"/>
        <v>0</v>
      </c>
      <c r="N13" s="87">
        <f t="shared" si="0"/>
        <v>0</v>
      </c>
    </row>
    <row r="14" spans="1:14" ht="62.25" customHeight="1" hidden="1">
      <c r="A14" s="48" t="s">
        <v>88</v>
      </c>
      <c r="B14" s="48" t="s">
        <v>88</v>
      </c>
      <c r="C14" s="53">
        <v>63</v>
      </c>
      <c r="D14" s="53">
        <v>0</v>
      </c>
      <c r="E14" s="53">
        <v>11</v>
      </c>
      <c r="F14" s="201">
        <v>862</v>
      </c>
      <c r="G14" s="195" t="s">
        <v>43</v>
      </c>
      <c r="H14" s="195" t="s">
        <v>44</v>
      </c>
      <c r="I14" s="195" t="s">
        <v>309</v>
      </c>
      <c r="J14" s="249" t="s">
        <v>194</v>
      </c>
      <c r="K14" s="227" t="s">
        <v>23</v>
      </c>
      <c r="L14" s="87">
        <f t="shared" si="0"/>
        <v>0</v>
      </c>
      <c r="M14" s="87">
        <f t="shared" si="0"/>
        <v>0</v>
      </c>
      <c r="N14" s="87">
        <f t="shared" si="0"/>
        <v>0</v>
      </c>
    </row>
    <row r="15" spans="1:14" ht="28.5" customHeight="1" hidden="1">
      <c r="A15" s="48" t="s">
        <v>91</v>
      </c>
      <c r="B15" s="48" t="s">
        <v>91</v>
      </c>
      <c r="C15" s="53">
        <v>63</v>
      </c>
      <c r="D15" s="53">
        <v>0</v>
      </c>
      <c r="E15" s="53">
        <v>11</v>
      </c>
      <c r="F15" s="201">
        <v>862</v>
      </c>
      <c r="G15" s="166" t="s">
        <v>43</v>
      </c>
      <c r="H15" s="166" t="s">
        <v>44</v>
      </c>
      <c r="I15" s="195" t="s">
        <v>309</v>
      </c>
      <c r="J15" s="249" t="s">
        <v>194</v>
      </c>
      <c r="K15" s="227" t="s">
        <v>24</v>
      </c>
      <c r="L15" s="87">
        <f>'6.Вед.20-22 '!L15</f>
        <v>0</v>
      </c>
      <c r="M15" s="87">
        <f>'6.Вед.20-22 '!M15</f>
        <v>0</v>
      </c>
      <c r="N15" s="87">
        <f>'6.Вед.20-22 '!N15</f>
        <v>0</v>
      </c>
    </row>
    <row r="16" spans="1:14" s="36" customFormat="1" ht="26.25" customHeight="1">
      <c r="A16" s="367" t="s">
        <v>47</v>
      </c>
      <c r="B16" s="368"/>
      <c r="C16" s="169">
        <v>63</v>
      </c>
      <c r="D16" s="169">
        <v>0</v>
      </c>
      <c r="E16" s="169">
        <v>11</v>
      </c>
      <c r="F16" s="205">
        <v>862</v>
      </c>
      <c r="G16" s="181" t="s">
        <v>43</v>
      </c>
      <c r="H16" s="181" t="s">
        <v>48</v>
      </c>
      <c r="I16" s="181"/>
      <c r="J16" s="183"/>
      <c r="K16" s="181"/>
      <c r="L16" s="88">
        <f>L20+L27+L30+L17</f>
        <v>1305304</v>
      </c>
      <c r="M16" s="88">
        <f>M20+M27+M30+M17</f>
        <v>1409600</v>
      </c>
      <c r="N16" s="88">
        <f>N20+N27+N30+N17</f>
        <v>1427854</v>
      </c>
    </row>
    <row r="17" spans="1:14" s="36" customFormat="1" ht="26.25" customHeight="1">
      <c r="A17" s="160"/>
      <c r="B17" s="309" t="s">
        <v>374</v>
      </c>
      <c r="C17" s="169"/>
      <c r="D17" s="169"/>
      <c r="E17" s="169"/>
      <c r="F17" s="201">
        <v>862</v>
      </c>
      <c r="G17" s="166" t="s">
        <v>43</v>
      </c>
      <c r="H17" s="166" t="s">
        <v>48</v>
      </c>
      <c r="I17" s="181"/>
      <c r="J17" s="229" t="s">
        <v>372</v>
      </c>
      <c r="K17" s="181"/>
      <c r="L17" s="282">
        <f aca="true" t="shared" si="1" ref="L17:N18">L18</f>
        <v>483804</v>
      </c>
      <c r="M17" s="282">
        <f>M18</f>
        <v>498700</v>
      </c>
      <c r="N17" s="282">
        <f t="shared" si="1"/>
        <v>501300</v>
      </c>
    </row>
    <row r="18" spans="1:14" s="36" customFormat="1" ht="26.25" customHeight="1">
      <c r="A18" s="160"/>
      <c r="B18" s="309" t="s">
        <v>88</v>
      </c>
      <c r="C18" s="169"/>
      <c r="D18" s="169"/>
      <c r="E18" s="169"/>
      <c r="F18" s="201">
        <v>862</v>
      </c>
      <c r="G18" s="166" t="s">
        <v>43</v>
      </c>
      <c r="H18" s="166" t="s">
        <v>48</v>
      </c>
      <c r="I18" s="181"/>
      <c r="J18" s="229" t="s">
        <v>282</v>
      </c>
      <c r="K18" s="166" t="s">
        <v>23</v>
      </c>
      <c r="L18" s="282">
        <f>L19</f>
        <v>483804</v>
      </c>
      <c r="M18" s="282">
        <f t="shared" si="1"/>
        <v>498700</v>
      </c>
      <c r="N18" s="282">
        <f t="shared" si="1"/>
        <v>501300</v>
      </c>
    </row>
    <row r="19" spans="1:14" s="36" customFormat="1" ht="26.25" customHeight="1">
      <c r="A19" s="160"/>
      <c r="B19" s="309" t="s">
        <v>91</v>
      </c>
      <c r="C19" s="169"/>
      <c r="D19" s="169"/>
      <c r="E19" s="169"/>
      <c r="F19" s="201">
        <v>862</v>
      </c>
      <c r="G19" s="166" t="s">
        <v>43</v>
      </c>
      <c r="H19" s="166" t="s">
        <v>48</v>
      </c>
      <c r="I19" s="181"/>
      <c r="J19" s="229" t="s">
        <v>373</v>
      </c>
      <c r="K19" s="166" t="s">
        <v>24</v>
      </c>
      <c r="L19" s="282">
        <f>370000+113804</f>
        <v>483804</v>
      </c>
      <c r="M19" s="282">
        <f>383000+115700</f>
        <v>498700</v>
      </c>
      <c r="N19" s="282">
        <f>385000+116300</f>
        <v>501300</v>
      </c>
    </row>
    <row r="20" spans="1:14" ht="27.75" customHeight="1">
      <c r="A20" s="378" t="s">
        <v>92</v>
      </c>
      <c r="B20" s="379"/>
      <c r="C20" s="53">
        <v>63</v>
      </c>
      <c r="D20" s="53">
        <v>0</v>
      </c>
      <c r="E20" s="53">
        <v>11</v>
      </c>
      <c r="F20" s="201">
        <v>862</v>
      </c>
      <c r="G20" s="166" t="s">
        <v>43</v>
      </c>
      <c r="H20" s="166" t="s">
        <v>48</v>
      </c>
      <c r="I20" s="195" t="s">
        <v>212</v>
      </c>
      <c r="J20" s="249" t="s">
        <v>196</v>
      </c>
      <c r="K20" s="166"/>
      <c r="L20" s="87">
        <f>L21+L23+L25</f>
        <v>816500</v>
      </c>
      <c r="M20" s="87">
        <f>M21+M23+M25</f>
        <v>906000</v>
      </c>
      <c r="N20" s="87">
        <f>N21+N23+N25</f>
        <v>921854</v>
      </c>
    </row>
    <row r="21" spans="1:14" ht="63" customHeight="1">
      <c r="A21" s="171"/>
      <c r="B21" s="48" t="s">
        <v>88</v>
      </c>
      <c r="C21" s="53">
        <v>63</v>
      </c>
      <c r="D21" s="53">
        <v>0</v>
      </c>
      <c r="E21" s="53">
        <v>11</v>
      </c>
      <c r="F21" s="201">
        <v>862</v>
      </c>
      <c r="G21" s="195" t="s">
        <v>43</v>
      </c>
      <c r="H21" s="195" t="s">
        <v>48</v>
      </c>
      <c r="I21" s="195" t="s">
        <v>212</v>
      </c>
      <c r="J21" s="249" t="s">
        <v>196</v>
      </c>
      <c r="K21" s="166" t="s">
        <v>23</v>
      </c>
      <c r="L21" s="87">
        <f>L22</f>
        <v>668000</v>
      </c>
      <c r="M21" s="87">
        <f>M22</f>
        <v>749200</v>
      </c>
      <c r="N21" s="172">
        <f>N22</f>
        <v>755400</v>
      </c>
    </row>
    <row r="22" spans="1:14" ht="27" customHeight="1">
      <c r="A22" s="173"/>
      <c r="B22" s="48" t="s">
        <v>91</v>
      </c>
      <c r="C22" s="53">
        <v>63</v>
      </c>
      <c r="D22" s="53">
        <v>0</v>
      </c>
      <c r="E22" s="53">
        <v>11</v>
      </c>
      <c r="F22" s="201">
        <v>862</v>
      </c>
      <c r="G22" s="166" t="s">
        <v>43</v>
      </c>
      <c r="H22" s="166" t="s">
        <v>48</v>
      </c>
      <c r="I22" s="195" t="s">
        <v>212</v>
      </c>
      <c r="J22" s="249" t="s">
        <v>196</v>
      </c>
      <c r="K22" s="166" t="s">
        <v>24</v>
      </c>
      <c r="L22" s="87">
        <f>'6.Вед.20-22 '!L22</f>
        <v>668000</v>
      </c>
      <c r="M22" s="87">
        <f>'6.Вед.20-22 '!M22</f>
        <v>749200</v>
      </c>
      <c r="N22" s="87">
        <f>'6.Вед.20-22 '!N22</f>
        <v>755400</v>
      </c>
    </row>
    <row r="23" spans="1:14" ht="27" customHeight="1">
      <c r="A23" s="173"/>
      <c r="B23" s="70" t="s">
        <v>186</v>
      </c>
      <c r="C23" s="53">
        <v>63</v>
      </c>
      <c r="D23" s="53">
        <v>0</v>
      </c>
      <c r="E23" s="53">
        <v>11</v>
      </c>
      <c r="F23" s="201">
        <v>862</v>
      </c>
      <c r="G23" s="229" t="s">
        <v>43</v>
      </c>
      <c r="H23" s="229" t="s">
        <v>48</v>
      </c>
      <c r="I23" s="195" t="s">
        <v>212</v>
      </c>
      <c r="J23" s="249" t="s">
        <v>196</v>
      </c>
      <c r="K23" s="229" t="s">
        <v>25</v>
      </c>
      <c r="L23" s="87">
        <f>L24</f>
        <v>122646</v>
      </c>
      <c r="M23" s="87">
        <f>M24</f>
        <v>130946</v>
      </c>
      <c r="N23" s="87">
        <f>N24</f>
        <v>140600</v>
      </c>
    </row>
    <row r="24" spans="1:14" ht="27" customHeight="1">
      <c r="A24" s="173"/>
      <c r="B24" s="174" t="s">
        <v>93</v>
      </c>
      <c r="C24" s="53">
        <v>63</v>
      </c>
      <c r="D24" s="53">
        <v>0</v>
      </c>
      <c r="E24" s="53">
        <v>11</v>
      </c>
      <c r="F24" s="201">
        <v>862</v>
      </c>
      <c r="G24" s="229" t="s">
        <v>43</v>
      </c>
      <c r="H24" s="229" t="s">
        <v>48</v>
      </c>
      <c r="I24" s="195" t="s">
        <v>212</v>
      </c>
      <c r="J24" s="249" t="s">
        <v>196</v>
      </c>
      <c r="K24" s="229" t="s">
        <v>26</v>
      </c>
      <c r="L24" s="87">
        <f>'6.Вед.20-22 '!L24</f>
        <v>122646</v>
      </c>
      <c r="M24" s="87">
        <f>'6.Вед.20-22 '!M24</f>
        <v>130946</v>
      </c>
      <c r="N24" s="87">
        <f>'6.Вед.20-22 '!N24</f>
        <v>140600</v>
      </c>
    </row>
    <row r="25" spans="1:14" ht="15.75" customHeight="1">
      <c r="A25" s="173"/>
      <c r="B25" s="230" t="s">
        <v>27</v>
      </c>
      <c r="C25" s="53">
        <v>63</v>
      </c>
      <c r="D25" s="53">
        <v>0</v>
      </c>
      <c r="E25" s="53">
        <v>11</v>
      </c>
      <c r="F25" s="201">
        <v>862</v>
      </c>
      <c r="G25" s="166" t="s">
        <v>43</v>
      </c>
      <c r="H25" s="166" t="s">
        <v>48</v>
      </c>
      <c r="I25" s="195" t="s">
        <v>212</v>
      </c>
      <c r="J25" s="249" t="s">
        <v>196</v>
      </c>
      <c r="K25" s="166" t="s">
        <v>28</v>
      </c>
      <c r="L25" s="87">
        <f>L26</f>
        <v>25854</v>
      </c>
      <c r="M25" s="87">
        <f>M26</f>
        <v>25854</v>
      </c>
      <c r="N25" s="87">
        <f>N26</f>
        <v>25854</v>
      </c>
    </row>
    <row r="26" spans="1:14" ht="15.75" customHeight="1">
      <c r="A26" s="173"/>
      <c r="B26" s="175" t="s">
        <v>184</v>
      </c>
      <c r="C26" s="53">
        <v>63</v>
      </c>
      <c r="D26" s="53">
        <v>0</v>
      </c>
      <c r="E26" s="53">
        <v>11</v>
      </c>
      <c r="F26" s="201">
        <v>862</v>
      </c>
      <c r="G26" s="166" t="s">
        <v>43</v>
      </c>
      <c r="H26" s="166" t="s">
        <v>48</v>
      </c>
      <c r="I26" s="195" t="s">
        <v>212</v>
      </c>
      <c r="J26" s="249" t="s">
        <v>196</v>
      </c>
      <c r="K26" s="166" t="s">
        <v>185</v>
      </c>
      <c r="L26" s="87">
        <f>'6.Вед.20-22 '!L26</f>
        <v>25854</v>
      </c>
      <c r="M26" s="87">
        <f>'6.Вед.20-22 '!M26</f>
        <v>25854</v>
      </c>
      <c r="N26" s="87">
        <f>'6.Вед.20-22 '!N26</f>
        <v>25854</v>
      </c>
    </row>
    <row r="27" spans="1:14" ht="27.75" customHeight="1">
      <c r="A27" s="173"/>
      <c r="B27" s="257" t="s">
        <v>320</v>
      </c>
      <c r="C27" s="53"/>
      <c r="D27" s="53"/>
      <c r="E27" s="53"/>
      <c r="F27" s="201">
        <v>862</v>
      </c>
      <c r="G27" s="166" t="s">
        <v>43</v>
      </c>
      <c r="H27" s="166" t="s">
        <v>48</v>
      </c>
      <c r="I27" s="195"/>
      <c r="J27" s="249" t="s">
        <v>321</v>
      </c>
      <c r="K27" s="166"/>
      <c r="L27" s="87">
        <f aca="true" t="shared" si="2" ref="L27:N28">L28</f>
        <v>0</v>
      </c>
      <c r="M27" s="87">
        <f t="shared" si="2"/>
        <v>0</v>
      </c>
      <c r="N27" s="87">
        <f t="shared" si="2"/>
        <v>0</v>
      </c>
    </row>
    <row r="28" spans="1:14" ht="24" customHeight="1">
      <c r="A28" s="173"/>
      <c r="B28" s="70" t="s">
        <v>186</v>
      </c>
      <c r="C28" s="53"/>
      <c r="D28" s="53"/>
      <c r="E28" s="53"/>
      <c r="F28" s="201">
        <v>862</v>
      </c>
      <c r="G28" s="166" t="s">
        <v>43</v>
      </c>
      <c r="H28" s="166" t="s">
        <v>48</v>
      </c>
      <c r="I28" s="195"/>
      <c r="J28" s="249" t="s">
        <v>321</v>
      </c>
      <c r="K28" s="166" t="s">
        <v>25</v>
      </c>
      <c r="L28" s="87">
        <f t="shared" si="2"/>
        <v>0</v>
      </c>
      <c r="M28" s="87">
        <f t="shared" si="2"/>
        <v>0</v>
      </c>
      <c r="N28" s="87">
        <f t="shared" si="2"/>
        <v>0</v>
      </c>
    </row>
    <row r="29" spans="1:14" ht="25.5" customHeight="1">
      <c r="A29" s="173"/>
      <c r="B29" s="174" t="s">
        <v>93</v>
      </c>
      <c r="C29" s="53"/>
      <c r="D29" s="53"/>
      <c r="E29" s="53"/>
      <c r="F29" s="201">
        <v>862</v>
      </c>
      <c r="G29" s="166" t="s">
        <v>43</v>
      </c>
      <c r="H29" s="166" t="s">
        <v>48</v>
      </c>
      <c r="I29" s="195"/>
      <c r="J29" s="249" t="s">
        <v>321</v>
      </c>
      <c r="K29" s="166" t="s">
        <v>26</v>
      </c>
      <c r="L29" s="87">
        <f>'6.Вед.20-22 '!L29</f>
        <v>0</v>
      </c>
      <c r="M29" s="87">
        <f>'6.Вед.20-22 '!M29</f>
        <v>0</v>
      </c>
      <c r="N29" s="87">
        <f>'6.Вед.20-22 '!N29</f>
        <v>0</v>
      </c>
    </row>
    <row r="30" spans="1:14" ht="15.75" customHeight="1">
      <c r="A30" s="173"/>
      <c r="B30" s="230" t="s">
        <v>284</v>
      </c>
      <c r="C30" s="53">
        <v>63</v>
      </c>
      <c r="D30" s="53">
        <v>0</v>
      </c>
      <c r="E30" s="53">
        <v>11</v>
      </c>
      <c r="F30" s="201">
        <v>862</v>
      </c>
      <c r="G30" s="166" t="s">
        <v>43</v>
      </c>
      <c r="H30" s="166" t="s">
        <v>48</v>
      </c>
      <c r="I30" s="195" t="s">
        <v>212</v>
      </c>
      <c r="J30" s="249" t="s">
        <v>310</v>
      </c>
      <c r="K30" s="166"/>
      <c r="L30" s="87">
        <f aca="true" t="shared" si="3" ref="L30:N31">L31</f>
        <v>5000</v>
      </c>
      <c r="M30" s="87">
        <f t="shared" si="3"/>
        <v>4900</v>
      </c>
      <c r="N30" s="87">
        <f t="shared" si="3"/>
        <v>4700</v>
      </c>
    </row>
    <row r="31" spans="1:14" ht="15.75" customHeight="1">
      <c r="A31" s="173"/>
      <c r="B31" s="230" t="s">
        <v>27</v>
      </c>
      <c r="C31" s="53">
        <v>63</v>
      </c>
      <c r="D31" s="53">
        <v>0</v>
      </c>
      <c r="E31" s="53">
        <v>11</v>
      </c>
      <c r="F31" s="201">
        <v>862</v>
      </c>
      <c r="G31" s="166" t="s">
        <v>43</v>
      </c>
      <c r="H31" s="166" t="s">
        <v>48</v>
      </c>
      <c r="I31" s="195" t="s">
        <v>212</v>
      </c>
      <c r="J31" s="249" t="s">
        <v>310</v>
      </c>
      <c r="K31" s="166" t="s">
        <v>28</v>
      </c>
      <c r="L31" s="87">
        <f t="shared" si="3"/>
        <v>5000</v>
      </c>
      <c r="M31" s="87">
        <f t="shared" si="3"/>
        <v>4900</v>
      </c>
      <c r="N31" s="87">
        <f t="shared" si="3"/>
        <v>4700</v>
      </c>
    </row>
    <row r="32" spans="1:14" ht="15.75" customHeight="1">
      <c r="A32" s="173"/>
      <c r="B32" s="175" t="s">
        <v>184</v>
      </c>
      <c r="C32" s="53">
        <v>63</v>
      </c>
      <c r="D32" s="53">
        <v>0</v>
      </c>
      <c r="E32" s="53">
        <v>11</v>
      </c>
      <c r="F32" s="201">
        <v>862</v>
      </c>
      <c r="G32" s="166" t="s">
        <v>43</v>
      </c>
      <c r="H32" s="166" t="s">
        <v>48</v>
      </c>
      <c r="I32" s="195" t="s">
        <v>212</v>
      </c>
      <c r="J32" s="249" t="s">
        <v>310</v>
      </c>
      <c r="K32" s="166" t="s">
        <v>185</v>
      </c>
      <c r="L32" s="87">
        <f>'6.Вед.20-22 '!L32</f>
        <v>5000</v>
      </c>
      <c r="M32" s="87">
        <f>'6.Вед.20-22 '!M32</f>
        <v>4900</v>
      </c>
      <c r="N32" s="87">
        <f>'6.Вед.20-22 '!N32</f>
        <v>4700</v>
      </c>
    </row>
    <row r="33" spans="1:14" s="36" customFormat="1" ht="36.75" customHeight="1">
      <c r="A33" s="231" t="s">
        <v>94</v>
      </c>
      <c r="B33" s="231" t="s">
        <v>94</v>
      </c>
      <c r="C33" s="169">
        <v>63</v>
      </c>
      <c r="D33" s="169">
        <v>0</v>
      </c>
      <c r="E33" s="169">
        <v>11</v>
      </c>
      <c r="F33" s="205">
        <v>862</v>
      </c>
      <c r="G33" s="181" t="s">
        <v>43</v>
      </c>
      <c r="H33" s="181" t="s">
        <v>29</v>
      </c>
      <c r="I33" s="181"/>
      <c r="J33" s="183"/>
      <c r="K33" s="181"/>
      <c r="L33" s="88">
        <f>L34+L37</f>
        <v>3300</v>
      </c>
      <c r="M33" s="88">
        <f>M34+M37</f>
        <v>3300</v>
      </c>
      <c r="N33" s="88">
        <f>N34+N37</f>
        <v>3300</v>
      </c>
    </row>
    <row r="34" spans="1:14" s="36" customFormat="1" ht="66" customHeight="1">
      <c r="A34" s="56" t="s">
        <v>95</v>
      </c>
      <c r="B34" s="176" t="s">
        <v>199</v>
      </c>
      <c r="C34" s="53">
        <v>63</v>
      </c>
      <c r="D34" s="53">
        <v>0</v>
      </c>
      <c r="E34" s="53">
        <v>11</v>
      </c>
      <c r="F34" s="201">
        <v>862</v>
      </c>
      <c r="G34" s="166" t="s">
        <v>43</v>
      </c>
      <c r="H34" s="166" t="s">
        <v>29</v>
      </c>
      <c r="I34" s="195" t="s">
        <v>213</v>
      </c>
      <c r="J34" s="249" t="s">
        <v>197</v>
      </c>
      <c r="K34" s="166"/>
      <c r="L34" s="87">
        <f aca="true" t="shared" si="4" ref="L34:N35">L35</f>
        <v>3000</v>
      </c>
      <c r="M34" s="87">
        <f t="shared" si="4"/>
        <v>3000</v>
      </c>
      <c r="N34" s="87">
        <f t="shared" si="4"/>
        <v>3000</v>
      </c>
    </row>
    <row r="35" spans="1:14" ht="14.25" customHeight="1">
      <c r="A35" s="173"/>
      <c r="B35" s="177" t="s">
        <v>58</v>
      </c>
      <c r="C35" s="53">
        <v>63</v>
      </c>
      <c r="D35" s="53">
        <v>0</v>
      </c>
      <c r="E35" s="53">
        <v>11</v>
      </c>
      <c r="F35" s="201">
        <v>862</v>
      </c>
      <c r="G35" s="166" t="s">
        <v>43</v>
      </c>
      <c r="H35" s="209" t="s">
        <v>29</v>
      </c>
      <c r="I35" s="195" t="s">
        <v>213</v>
      </c>
      <c r="J35" s="249" t="s">
        <v>197</v>
      </c>
      <c r="K35" s="166" t="s">
        <v>45</v>
      </c>
      <c r="L35" s="87">
        <f t="shared" si="4"/>
        <v>3000</v>
      </c>
      <c r="M35" s="87">
        <f t="shared" si="4"/>
        <v>3000</v>
      </c>
      <c r="N35" s="87">
        <f t="shared" si="4"/>
        <v>3000</v>
      </c>
    </row>
    <row r="36" spans="1:14" ht="16.5" customHeight="1">
      <c r="A36" s="173"/>
      <c r="B36" s="178" t="s">
        <v>68</v>
      </c>
      <c r="C36" s="53">
        <v>63</v>
      </c>
      <c r="D36" s="53">
        <v>0</v>
      </c>
      <c r="E36" s="53">
        <v>11</v>
      </c>
      <c r="F36" s="201">
        <v>862</v>
      </c>
      <c r="G36" s="166" t="s">
        <v>43</v>
      </c>
      <c r="H36" s="209" t="s">
        <v>29</v>
      </c>
      <c r="I36" s="195" t="s">
        <v>213</v>
      </c>
      <c r="J36" s="249" t="s">
        <v>197</v>
      </c>
      <c r="K36" s="229" t="s">
        <v>32</v>
      </c>
      <c r="L36" s="87">
        <f>'6.Вед.20-22 '!L36</f>
        <v>3000</v>
      </c>
      <c r="M36" s="87">
        <f>'6.Вед.20-22 '!M36</f>
        <v>3000</v>
      </c>
      <c r="N36" s="87">
        <f>'6.Вед.20-22 '!N36</f>
        <v>3000</v>
      </c>
    </row>
    <row r="37" spans="1:14" s="36" customFormat="1" ht="60.75" customHeight="1">
      <c r="A37" s="231"/>
      <c r="B37" s="258" t="s">
        <v>323</v>
      </c>
      <c r="C37" s="169"/>
      <c r="D37" s="169"/>
      <c r="E37" s="169"/>
      <c r="F37" s="201">
        <v>862</v>
      </c>
      <c r="G37" s="166" t="s">
        <v>43</v>
      </c>
      <c r="H37" s="166" t="s">
        <v>29</v>
      </c>
      <c r="I37" s="166"/>
      <c r="J37" s="196" t="s">
        <v>322</v>
      </c>
      <c r="K37" s="181"/>
      <c r="L37" s="87">
        <f aca="true" t="shared" si="5" ref="L37:N38">L38</f>
        <v>300</v>
      </c>
      <c r="M37" s="87">
        <f t="shared" si="5"/>
        <v>300</v>
      </c>
      <c r="N37" s="87">
        <f t="shared" si="5"/>
        <v>300</v>
      </c>
    </row>
    <row r="38" spans="1:14" s="36" customFormat="1" ht="15" customHeight="1">
      <c r="A38" s="231"/>
      <c r="B38" s="177" t="s">
        <v>58</v>
      </c>
      <c r="C38" s="169"/>
      <c r="D38" s="169"/>
      <c r="E38" s="169"/>
      <c r="F38" s="201">
        <v>862</v>
      </c>
      <c r="G38" s="166" t="s">
        <v>43</v>
      </c>
      <c r="H38" s="166" t="s">
        <v>29</v>
      </c>
      <c r="I38" s="166"/>
      <c r="J38" s="196" t="s">
        <v>322</v>
      </c>
      <c r="K38" s="166" t="s">
        <v>45</v>
      </c>
      <c r="L38" s="87">
        <f t="shared" si="5"/>
        <v>300</v>
      </c>
      <c r="M38" s="87">
        <f t="shared" si="5"/>
        <v>300</v>
      </c>
      <c r="N38" s="87">
        <f t="shared" si="5"/>
        <v>300</v>
      </c>
    </row>
    <row r="39" spans="1:15" s="36" customFormat="1" ht="16.5" customHeight="1">
      <c r="A39" s="231"/>
      <c r="B39" s="178" t="s">
        <v>68</v>
      </c>
      <c r="C39" s="169"/>
      <c r="D39" s="169"/>
      <c r="E39" s="169"/>
      <c r="F39" s="201">
        <v>862</v>
      </c>
      <c r="G39" s="166" t="s">
        <v>43</v>
      </c>
      <c r="H39" s="166" t="s">
        <v>29</v>
      </c>
      <c r="I39" s="166"/>
      <c r="J39" s="196" t="s">
        <v>322</v>
      </c>
      <c r="K39" s="166" t="s">
        <v>32</v>
      </c>
      <c r="L39" s="87">
        <f>'6.Вед.20-22 '!L39</f>
        <v>300</v>
      </c>
      <c r="M39" s="87">
        <f>'6.Вед.20-22 '!M39</f>
        <v>300</v>
      </c>
      <c r="N39" s="87">
        <f>'6.Вед.20-22 '!N39</f>
        <v>300</v>
      </c>
      <c r="O39" s="32"/>
    </row>
    <row r="40" spans="1:15" s="36" customFormat="1" ht="30" customHeight="1">
      <c r="A40" s="259"/>
      <c r="B40" s="260" t="s">
        <v>324</v>
      </c>
      <c r="C40" s="169"/>
      <c r="D40" s="169"/>
      <c r="E40" s="169"/>
      <c r="F40" s="205">
        <v>862</v>
      </c>
      <c r="G40" s="181" t="s">
        <v>43</v>
      </c>
      <c r="H40" s="181" t="s">
        <v>325</v>
      </c>
      <c r="I40" s="181"/>
      <c r="J40" s="192"/>
      <c r="K40" s="181"/>
      <c r="L40" s="88">
        <f aca="true" t="shared" si="6" ref="L40:N42">L41</f>
        <v>0</v>
      </c>
      <c r="M40" s="88">
        <f t="shared" si="6"/>
        <v>0</v>
      </c>
      <c r="N40" s="88">
        <f t="shared" si="6"/>
        <v>0</v>
      </c>
      <c r="O40" s="32"/>
    </row>
    <row r="41" spans="1:15" s="36" customFormat="1" ht="29.25" customHeight="1">
      <c r="A41" s="259"/>
      <c r="B41" s="258" t="s">
        <v>326</v>
      </c>
      <c r="C41" s="169"/>
      <c r="D41" s="169"/>
      <c r="E41" s="169"/>
      <c r="F41" s="201">
        <v>862</v>
      </c>
      <c r="G41" s="166" t="s">
        <v>43</v>
      </c>
      <c r="H41" s="166" t="s">
        <v>325</v>
      </c>
      <c r="I41" s="166"/>
      <c r="J41" s="196" t="s">
        <v>328</v>
      </c>
      <c r="K41" s="166"/>
      <c r="L41" s="87">
        <f t="shared" si="6"/>
        <v>0</v>
      </c>
      <c r="M41" s="87">
        <f t="shared" si="6"/>
        <v>0</v>
      </c>
      <c r="N41" s="87">
        <f t="shared" si="6"/>
        <v>0</v>
      </c>
      <c r="O41" s="32"/>
    </row>
    <row r="42" spans="1:15" s="36" customFormat="1" ht="18.75" customHeight="1">
      <c r="A42" s="259"/>
      <c r="B42" s="258" t="s">
        <v>27</v>
      </c>
      <c r="C42" s="169"/>
      <c r="D42" s="169"/>
      <c r="E42" s="169"/>
      <c r="F42" s="201">
        <v>862</v>
      </c>
      <c r="G42" s="166" t="s">
        <v>43</v>
      </c>
      <c r="H42" s="166" t="s">
        <v>325</v>
      </c>
      <c r="I42" s="166"/>
      <c r="J42" s="196" t="s">
        <v>328</v>
      </c>
      <c r="K42" s="166" t="s">
        <v>28</v>
      </c>
      <c r="L42" s="87">
        <f t="shared" si="6"/>
        <v>0</v>
      </c>
      <c r="M42" s="87">
        <f t="shared" si="6"/>
        <v>0</v>
      </c>
      <c r="N42" s="87">
        <f t="shared" si="6"/>
        <v>0</v>
      </c>
      <c r="O42" s="32"/>
    </row>
    <row r="43" spans="1:15" s="36" customFormat="1" ht="12.75" customHeight="1">
      <c r="A43" s="259"/>
      <c r="B43" s="258" t="s">
        <v>327</v>
      </c>
      <c r="C43" s="169"/>
      <c r="D43" s="169"/>
      <c r="E43" s="169"/>
      <c r="F43" s="201">
        <v>862</v>
      </c>
      <c r="G43" s="166" t="s">
        <v>43</v>
      </c>
      <c r="H43" s="166" t="s">
        <v>325</v>
      </c>
      <c r="I43" s="166"/>
      <c r="J43" s="196" t="s">
        <v>328</v>
      </c>
      <c r="K43" s="166" t="s">
        <v>329</v>
      </c>
      <c r="L43" s="87">
        <f>'6.Вед.20-22 '!L43</f>
        <v>0</v>
      </c>
      <c r="M43" s="87">
        <f>'6.Вед.20-22 '!M43</f>
        <v>0</v>
      </c>
      <c r="N43" s="87">
        <f>'6.Вед.20-22 '!N43</f>
        <v>0</v>
      </c>
      <c r="O43" s="32"/>
    </row>
    <row r="44" spans="1:14" s="36" customFormat="1" ht="15.75" customHeight="1" hidden="1">
      <c r="A44" s="367" t="s">
        <v>50</v>
      </c>
      <c r="B44" s="368"/>
      <c r="C44" s="169">
        <v>70</v>
      </c>
      <c r="D44" s="169">
        <v>0</v>
      </c>
      <c r="E44" s="185" t="s">
        <v>304</v>
      </c>
      <c r="F44" s="190">
        <v>862</v>
      </c>
      <c r="G44" s="181" t="s">
        <v>43</v>
      </c>
      <c r="H44" s="181" t="s">
        <v>59</v>
      </c>
      <c r="I44" s="181"/>
      <c r="J44" s="183"/>
      <c r="K44" s="181"/>
      <c r="L44" s="88">
        <f aca="true" t="shared" si="7" ref="L44:N46">L45</f>
        <v>0</v>
      </c>
      <c r="M44" s="88">
        <f t="shared" si="7"/>
        <v>0</v>
      </c>
      <c r="N44" s="88">
        <f t="shared" si="7"/>
        <v>0</v>
      </c>
    </row>
    <row r="45" spans="1:14" ht="15.75" customHeight="1" hidden="1">
      <c r="A45" s="361" t="s">
        <v>69</v>
      </c>
      <c r="B45" s="362"/>
      <c r="C45" s="53">
        <v>70</v>
      </c>
      <c r="D45" s="53">
        <v>0</v>
      </c>
      <c r="E45" s="209" t="s">
        <v>304</v>
      </c>
      <c r="F45" s="201">
        <v>862</v>
      </c>
      <c r="G45" s="166" t="s">
        <v>43</v>
      </c>
      <c r="H45" s="166" t="s">
        <v>59</v>
      </c>
      <c r="I45" s="195" t="s">
        <v>305</v>
      </c>
      <c r="J45" s="249" t="s">
        <v>306</v>
      </c>
      <c r="K45" s="166"/>
      <c r="L45" s="87">
        <f t="shared" si="7"/>
        <v>0</v>
      </c>
      <c r="M45" s="87">
        <f t="shared" si="7"/>
        <v>0</v>
      </c>
      <c r="N45" s="87">
        <f t="shared" si="7"/>
        <v>0</v>
      </c>
    </row>
    <row r="46" spans="1:14" ht="12.75" customHeight="1" hidden="1">
      <c r="A46" s="173"/>
      <c r="B46" s="204" t="s">
        <v>27</v>
      </c>
      <c r="C46" s="53">
        <v>70</v>
      </c>
      <c r="D46" s="53">
        <v>0</v>
      </c>
      <c r="E46" s="209" t="s">
        <v>304</v>
      </c>
      <c r="F46" s="201">
        <v>862</v>
      </c>
      <c r="G46" s="166" t="s">
        <v>43</v>
      </c>
      <c r="H46" s="166" t="s">
        <v>59</v>
      </c>
      <c r="I46" s="195" t="s">
        <v>305</v>
      </c>
      <c r="J46" s="249" t="s">
        <v>306</v>
      </c>
      <c r="K46" s="166" t="s">
        <v>28</v>
      </c>
      <c r="L46" s="87">
        <f t="shared" si="7"/>
        <v>0</v>
      </c>
      <c r="M46" s="87">
        <f t="shared" si="7"/>
        <v>0</v>
      </c>
      <c r="N46" s="87">
        <f t="shared" si="7"/>
        <v>0</v>
      </c>
    </row>
    <row r="47" spans="1:14" ht="15.75" customHeight="1" hidden="1">
      <c r="A47" s="173"/>
      <c r="B47" s="177" t="s">
        <v>30</v>
      </c>
      <c r="C47" s="53">
        <v>70</v>
      </c>
      <c r="D47" s="53">
        <v>0</v>
      </c>
      <c r="E47" s="209" t="s">
        <v>304</v>
      </c>
      <c r="F47" s="201">
        <v>862</v>
      </c>
      <c r="G47" s="166" t="s">
        <v>43</v>
      </c>
      <c r="H47" s="166" t="s">
        <v>59</v>
      </c>
      <c r="I47" s="195" t="s">
        <v>305</v>
      </c>
      <c r="J47" s="249" t="s">
        <v>306</v>
      </c>
      <c r="K47" s="166" t="s">
        <v>31</v>
      </c>
      <c r="L47" s="87"/>
      <c r="M47" s="87"/>
      <c r="N47" s="87"/>
    </row>
    <row r="48" spans="1:14" s="36" customFormat="1" ht="15.75" customHeight="1">
      <c r="A48" s="367" t="s">
        <v>51</v>
      </c>
      <c r="B48" s="368"/>
      <c r="C48" s="169">
        <v>63</v>
      </c>
      <c r="D48" s="169">
        <v>0</v>
      </c>
      <c r="E48" s="169">
        <v>11</v>
      </c>
      <c r="F48" s="190">
        <v>863</v>
      </c>
      <c r="G48" s="181" t="s">
        <v>43</v>
      </c>
      <c r="H48" s="181" t="s">
        <v>60</v>
      </c>
      <c r="I48" s="181"/>
      <c r="J48" s="183"/>
      <c r="K48" s="181"/>
      <c r="L48" s="88">
        <f aca="true" t="shared" si="8" ref="L48:N50">L49</f>
        <v>500</v>
      </c>
      <c r="M48" s="88">
        <f>M49+M52</f>
        <v>37800</v>
      </c>
      <c r="N48" s="88">
        <f>N49+N52</f>
        <v>76200</v>
      </c>
    </row>
    <row r="49" spans="1:14" ht="48" customHeight="1">
      <c r="A49" s="361" t="s">
        <v>200</v>
      </c>
      <c r="B49" s="362"/>
      <c r="C49" s="53">
        <v>63</v>
      </c>
      <c r="D49" s="53">
        <v>0</v>
      </c>
      <c r="E49" s="53">
        <v>11</v>
      </c>
      <c r="F49" s="201">
        <v>862</v>
      </c>
      <c r="G49" s="209" t="s">
        <v>43</v>
      </c>
      <c r="H49" s="209" t="s">
        <v>60</v>
      </c>
      <c r="I49" s="195" t="s">
        <v>214</v>
      </c>
      <c r="J49" s="249" t="s">
        <v>198</v>
      </c>
      <c r="K49" s="209"/>
      <c r="L49" s="87">
        <f t="shared" si="8"/>
        <v>500</v>
      </c>
      <c r="M49" s="87">
        <f t="shared" si="8"/>
        <v>500</v>
      </c>
      <c r="N49" s="87">
        <f t="shared" si="8"/>
        <v>500</v>
      </c>
    </row>
    <row r="50" spans="1:14" ht="16.5" customHeight="1">
      <c r="A50" s="173"/>
      <c r="B50" s="177" t="s">
        <v>58</v>
      </c>
      <c r="C50" s="53">
        <v>63</v>
      </c>
      <c r="D50" s="53">
        <v>0</v>
      </c>
      <c r="E50" s="53">
        <v>11</v>
      </c>
      <c r="F50" s="201">
        <v>862</v>
      </c>
      <c r="G50" s="166" t="s">
        <v>43</v>
      </c>
      <c r="H50" s="209" t="s">
        <v>60</v>
      </c>
      <c r="I50" s="195" t="s">
        <v>214</v>
      </c>
      <c r="J50" s="249" t="s">
        <v>198</v>
      </c>
      <c r="K50" s="166" t="s">
        <v>45</v>
      </c>
      <c r="L50" s="87">
        <f t="shared" si="8"/>
        <v>500</v>
      </c>
      <c r="M50" s="87">
        <f t="shared" si="8"/>
        <v>500</v>
      </c>
      <c r="N50" s="87">
        <f t="shared" si="8"/>
        <v>500</v>
      </c>
    </row>
    <row r="51" spans="1:14" ht="15.75" customHeight="1">
      <c r="A51" s="173"/>
      <c r="B51" s="178" t="s">
        <v>68</v>
      </c>
      <c r="C51" s="53">
        <v>63</v>
      </c>
      <c r="D51" s="53">
        <v>0</v>
      </c>
      <c r="E51" s="53">
        <v>11</v>
      </c>
      <c r="F51" s="201">
        <v>862</v>
      </c>
      <c r="G51" s="166" t="s">
        <v>43</v>
      </c>
      <c r="H51" s="209" t="s">
        <v>60</v>
      </c>
      <c r="I51" s="195" t="s">
        <v>214</v>
      </c>
      <c r="J51" s="249" t="s">
        <v>198</v>
      </c>
      <c r="K51" s="229" t="s">
        <v>32</v>
      </c>
      <c r="L51" s="87">
        <f>'6.Вед.20-22 '!L51</f>
        <v>500</v>
      </c>
      <c r="M51" s="87">
        <f>'6.Вед.20-22 '!M51</f>
        <v>500</v>
      </c>
      <c r="N51" s="87">
        <f>'6.Вед.20-22 '!N51</f>
        <v>500</v>
      </c>
    </row>
    <row r="52" spans="1:14" ht="15.75" customHeight="1">
      <c r="A52" s="173"/>
      <c r="B52" s="198" t="s">
        <v>34</v>
      </c>
      <c r="C52" s="53"/>
      <c r="D52" s="53"/>
      <c r="E52" s="53"/>
      <c r="F52" s="201"/>
      <c r="G52" s="316" t="s">
        <v>43</v>
      </c>
      <c r="H52" s="166" t="s">
        <v>60</v>
      </c>
      <c r="I52" s="209" t="s">
        <v>60</v>
      </c>
      <c r="J52" s="195" t="s">
        <v>340</v>
      </c>
      <c r="K52" s="249"/>
      <c r="L52" s="229"/>
      <c r="M52" s="87">
        <f>M53</f>
        <v>37300</v>
      </c>
      <c r="N52" s="87">
        <f>N53</f>
        <v>75700</v>
      </c>
    </row>
    <row r="53" spans="1:14" ht="15.75" customHeight="1">
      <c r="A53" s="173"/>
      <c r="B53" s="198" t="s">
        <v>34</v>
      </c>
      <c r="C53" s="53"/>
      <c r="D53" s="53"/>
      <c r="E53" s="53"/>
      <c r="F53" s="201"/>
      <c r="G53" s="166" t="s">
        <v>43</v>
      </c>
      <c r="H53" s="209" t="s">
        <v>60</v>
      </c>
      <c r="I53" s="195"/>
      <c r="J53" s="249" t="s">
        <v>340</v>
      </c>
      <c r="K53" s="229" t="s">
        <v>31</v>
      </c>
      <c r="L53" s="87"/>
      <c r="M53" s="87">
        <v>37300</v>
      </c>
      <c r="N53" s="87">
        <v>75700</v>
      </c>
    </row>
    <row r="54" spans="1:14" s="35" customFormat="1" ht="14.25" customHeight="1">
      <c r="A54" s="232" t="s">
        <v>61</v>
      </c>
      <c r="B54" s="232" t="s">
        <v>61</v>
      </c>
      <c r="C54" s="169">
        <v>63</v>
      </c>
      <c r="D54" s="169">
        <v>0</v>
      </c>
      <c r="E54" s="169">
        <v>12</v>
      </c>
      <c r="F54" s="225">
        <v>862</v>
      </c>
      <c r="G54" s="181" t="s">
        <v>44</v>
      </c>
      <c r="H54" s="181"/>
      <c r="I54" s="181"/>
      <c r="J54" s="183"/>
      <c r="K54" s="181"/>
      <c r="L54" s="88">
        <f aca="true" t="shared" si="9" ref="L54:N55">L55</f>
        <v>80879</v>
      </c>
      <c r="M54" s="88">
        <f t="shared" si="9"/>
        <v>81597</v>
      </c>
      <c r="N54" s="88">
        <f t="shared" si="9"/>
        <v>84750</v>
      </c>
    </row>
    <row r="55" spans="1:14" s="38" customFormat="1" ht="14.25" customHeight="1">
      <c r="A55" s="232" t="s">
        <v>62</v>
      </c>
      <c r="B55" s="232" t="s">
        <v>62</v>
      </c>
      <c r="C55" s="169">
        <v>63</v>
      </c>
      <c r="D55" s="169">
        <v>0</v>
      </c>
      <c r="E55" s="169">
        <v>12</v>
      </c>
      <c r="F55" s="225">
        <v>862</v>
      </c>
      <c r="G55" s="181" t="s">
        <v>44</v>
      </c>
      <c r="H55" s="181" t="s">
        <v>46</v>
      </c>
      <c r="I55" s="181"/>
      <c r="J55" s="183"/>
      <c r="K55" s="181"/>
      <c r="L55" s="88">
        <f t="shared" si="9"/>
        <v>80879</v>
      </c>
      <c r="M55" s="88">
        <f t="shared" si="9"/>
        <v>81597</v>
      </c>
      <c r="N55" s="88">
        <f t="shared" si="9"/>
        <v>84750</v>
      </c>
    </row>
    <row r="56" spans="1:14" s="37" customFormat="1" ht="27.75" customHeight="1">
      <c r="A56" s="230" t="s">
        <v>96</v>
      </c>
      <c r="B56" s="243" t="s">
        <v>313</v>
      </c>
      <c r="C56" s="53">
        <v>63</v>
      </c>
      <c r="D56" s="53">
        <v>0</v>
      </c>
      <c r="E56" s="53">
        <v>12</v>
      </c>
      <c r="F56" s="201">
        <v>862</v>
      </c>
      <c r="G56" s="166" t="s">
        <v>44</v>
      </c>
      <c r="H56" s="166" t="s">
        <v>46</v>
      </c>
      <c r="I56" s="166" t="s">
        <v>215</v>
      </c>
      <c r="J56" s="249" t="s">
        <v>201</v>
      </c>
      <c r="K56" s="166"/>
      <c r="L56" s="87">
        <f>L57+L59</f>
        <v>80879</v>
      </c>
      <c r="M56" s="87">
        <f>M57+M59</f>
        <v>81597</v>
      </c>
      <c r="N56" s="87">
        <f>N57+N59</f>
        <v>84750</v>
      </c>
    </row>
    <row r="57" spans="1:14" ht="64.5" customHeight="1">
      <c r="A57" s="171"/>
      <c r="B57" s="48" t="s">
        <v>88</v>
      </c>
      <c r="C57" s="53">
        <v>63</v>
      </c>
      <c r="D57" s="53">
        <v>0</v>
      </c>
      <c r="E57" s="53">
        <v>12</v>
      </c>
      <c r="F57" s="201">
        <v>862</v>
      </c>
      <c r="G57" s="166" t="s">
        <v>44</v>
      </c>
      <c r="H57" s="166" t="s">
        <v>46</v>
      </c>
      <c r="I57" s="166" t="s">
        <v>215</v>
      </c>
      <c r="J57" s="249" t="s">
        <v>201</v>
      </c>
      <c r="K57" s="166" t="s">
        <v>23</v>
      </c>
      <c r="L57" s="87">
        <f>L58</f>
        <v>79686</v>
      </c>
      <c r="M57" s="87">
        <f>M58</f>
        <v>80483</v>
      </c>
      <c r="N57" s="87">
        <f>N58</f>
        <v>83702</v>
      </c>
    </row>
    <row r="58" spans="1:14" ht="25.5" customHeight="1">
      <c r="A58" s="173"/>
      <c r="B58" s="48" t="s">
        <v>91</v>
      </c>
      <c r="C58" s="53">
        <v>63</v>
      </c>
      <c r="D58" s="53">
        <v>0</v>
      </c>
      <c r="E58" s="53">
        <v>12</v>
      </c>
      <c r="F58" s="201">
        <v>862</v>
      </c>
      <c r="G58" s="166" t="s">
        <v>44</v>
      </c>
      <c r="H58" s="166" t="s">
        <v>46</v>
      </c>
      <c r="I58" s="166" t="s">
        <v>215</v>
      </c>
      <c r="J58" s="249" t="s">
        <v>201</v>
      </c>
      <c r="K58" s="166" t="s">
        <v>24</v>
      </c>
      <c r="L58" s="87">
        <f>'6.Вед.20-22 '!L58</f>
        <v>79686</v>
      </c>
      <c r="M58" s="87">
        <f>'6.Вед.20-22 '!M58</f>
        <v>80483</v>
      </c>
      <c r="N58" s="87">
        <f>'6.Вед.20-22 '!N58</f>
        <v>83702</v>
      </c>
    </row>
    <row r="59" spans="1:14" ht="25.5" customHeight="1">
      <c r="A59" s="173"/>
      <c r="B59" s="70" t="s">
        <v>186</v>
      </c>
      <c r="C59" s="53">
        <v>63</v>
      </c>
      <c r="D59" s="53">
        <v>0</v>
      </c>
      <c r="E59" s="53">
        <v>12</v>
      </c>
      <c r="F59" s="201">
        <v>862</v>
      </c>
      <c r="G59" s="166" t="s">
        <v>44</v>
      </c>
      <c r="H59" s="166" t="s">
        <v>46</v>
      </c>
      <c r="I59" s="166" t="s">
        <v>215</v>
      </c>
      <c r="J59" s="249" t="s">
        <v>201</v>
      </c>
      <c r="K59" s="166" t="s">
        <v>25</v>
      </c>
      <c r="L59" s="87">
        <f>L60</f>
        <v>1193</v>
      </c>
      <c r="M59" s="87">
        <f>M60</f>
        <v>1114</v>
      </c>
      <c r="N59" s="87">
        <f>N60</f>
        <v>1048</v>
      </c>
    </row>
    <row r="60" spans="1:14" ht="25.5" customHeight="1">
      <c r="A60" s="173"/>
      <c r="B60" s="174" t="s">
        <v>93</v>
      </c>
      <c r="C60" s="53">
        <v>63</v>
      </c>
      <c r="D60" s="53">
        <v>0</v>
      </c>
      <c r="E60" s="53">
        <v>12</v>
      </c>
      <c r="F60" s="201">
        <v>862</v>
      </c>
      <c r="G60" s="166" t="s">
        <v>44</v>
      </c>
      <c r="H60" s="166" t="s">
        <v>46</v>
      </c>
      <c r="I60" s="166" t="s">
        <v>215</v>
      </c>
      <c r="J60" s="249" t="s">
        <v>201</v>
      </c>
      <c r="K60" s="166" t="s">
        <v>26</v>
      </c>
      <c r="L60" s="87">
        <f>'6.Вед.20-22 '!L60</f>
        <v>1193</v>
      </c>
      <c r="M60" s="87">
        <f>'6.Вед.20-22 '!M60</f>
        <v>1114</v>
      </c>
      <c r="N60" s="87">
        <f>'6.Вед.20-22 '!N60</f>
        <v>1048</v>
      </c>
    </row>
    <row r="61" spans="1:14" s="35" customFormat="1" ht="27.75" customHeight="1" hidden="1">
      <c r="A61" s="232" t="s">
        <v>52</v>
      </c>
      <c r="B61" s="233" t="s">
        <v>52</v>
      </c>
      <c r="C61" s="169">
        <v>63</v>
      </c>
      <c r="D61" s="169">
        <v>0</v>
      </c>
      <c r="E61" s="169">
        <v>13</v>
      </c>
      <c r="F61" s="225">
        <v>862</v>
      </c>
      <c r="G61" s="181" t="s">
        <v>46</v>
      </c>
      <c r="H61" s="181"/>
      <c r="I61" s="181"/>
      <c r="J61" s="183"/>
      <c r="K61" s="181"/>
      <c r="L61" s="88">
        <f aca="true" t="shared" si="10" ref="L61:N62">L62</f>
        <v>0</v>
      </c>
      <c r="M61" s="88">
        <f t="shared" si="10"/>
        <v>0</v>
      </c>
      <c r="N61" s="88">
        <f t="shared" si="10"/>
        <v>0</v>
      </c>
    </row>
    <row r="62" spans="1:14" s="36" customFormat="1" ht="14.25" customHeight="1" hidden="1">
      <c r="A62" s="232" t="s">
        <v>65</v>
      </c>
      <c r="B62" s="233" t="s">
        <v>65</v>
      </c>
      <c r="C62" s="169">
        <v>63</v>
      </c>
      <c r="D62" s="169">
        <v>0</v>
      </c>
      <c r="E62" s="169">
        <v>13</v>
      </c>
      <c r="F62" s="234">
        <v>862</v>
      </c>
      <c r="G62" s="181" t="s">
        <v>46</v>
      </c>
      <c r="H62" s="185" t="s">
        <v>57</v>
      </c>
      <c r="I62" s="185"/>
      <c r="J62" s="250"/>
      <c r="K62" s="166"/>
      <c r="L62" s="88">
        <f t="shared" si="10"/>
        <v>0</v>
      </c>
      <c r="M62" s="88">
        <f t="shared" si="10"/>
        <v>0</v>
      </c>
      <c r="N62" s="88">
        <f t="shared" si="10"/>
        <v>0</v>
      </c>
    </row>
    <row r="63" spans="1:14" ht="15" customHeight="1" hidden="1">
      <c r="A63" s="230" t="s">
        <v>97</v>
      </c>
      <c r="B63" s="230" t="s">
        <v>97</v>
      </c>
      <c r="C63" s="53">
        <v>63</v>
      </c>
      <c r="D63" s="53">
        <v>0</v>
      </c>
      <c r="E63" s="53">
        <v>13</v>
      </c>
      <c r="F63" s="201">
        <v>862</v>
      </c>
      <c r="G63" s="166" t="s">
        <v>46</v>
      </c>
      <c r="H63" s="166" t="s">
        <v>57</v>
      </c>
      <c r="I63" s="209" t="s">
        <v>292</v>
      </c>
      <c r="J63" s="249" t="s">
        <v>311</v>
      </c>
      <c r="K63" s="166"/>
      <c r="L63" s="87">
        <f>L64+L66</f>
        <v>0</v>
      </c>
      <c r="M63" s="87">
        <f>M64+M66</f>
        <v>0</v>
      </c>
      <c r="N63" s="87">
        <f>N64+N66</f>
        <v>0</v>
      </c>
    </row>
    <row r="64" spans="1:14" ht="36.75" customHeight="1" hidden="1">
      <c r="A64" s="186"/>
      <c r="B64" s="48" t="s">
        <v>88</v>
      </c>
      <c r="C64" s="53">
        <v>63</v>
      </c>
      <c r="D64" s="53">
        <v>0</v>
      </c>
      <c r="E64" s="53">
        <v>13</v>
      </c>
      <c r="F64" s="201">
        <v>862</v>
      </c>
      <c r="G64" s="166" t="s">
        <v>46</v>
      </c>
      <c r="H64" s="209" t="s">
        <v>57</v>
      </c>
      <c r="I64" s="209" t="s">
        <v>292</v>
      </c>
      <c r="J64" s="249" t="s">
        <v>311</v>
      </c>
      <c r="K64" s="166" t="s">
        <v>23</v>
      </c>
      <c r="L64" s="87">
        <f>L65</f>
        <v>0</v>
      </c>
      <c r="M64" s="87">
        <f>M65</f>
        <v>0</v>
      </c>
      <c r="N64" s="87">
        <f>N65</f>
        <v>0</v>
      </c>
    </row>
    <row r="65" spans="1:14" ht="15" customHeight="1" hidden="1">
      <c r="A65" s="187"/>
      <c r="B65" s="48" t="s">
        <v>102</v>
      </c>
      <c r="C65" s="53">
        <v>63</v>
      </c>
      <c r="D65" s="53">
        <v>0</v>
      </c>
      <c r="E65" s="53">
        <v>13</v>
      </c>
      <c r="F65" s="201">
        <v>862</v>
      </c>
      <c r="G65" s="166" t="s">
        <v>46</v>
      </c>
      <c r="H65" s="209" t="s">
        <v>57</v>
      </c>
      <c r="I65" s="209" t="s">
        <v>292</v>
      </c>
      <c r="J65" s="249" t="s">
        <v>311</v>
      </c>
      <c r="K65" s="166" t="s">
        <v>101</v>
      </c>
      <c r="L65" s="87">
        <v>0</v>
      </c>
      <c r="M65" s="87"/>
      <c r="N65" s="87"/>
    </row>
    <row r="66" spans="1:14" ht="14.25" customHeight="1" hidden="1">
      <c r="A66" s="187"/>
      <c r="B66" s="70" t="s">
        <v>186</v>
      </c>
      <c r="C66" s="53">
        <v>63</v>
      </c>
      <c r="D66" s="53">
        <v>0</v>
      </c>
      <c r="E66" s="53">
        <v>13</v>
      </c>
      <c r="F66" s="201">
        <v>862</v>
      </c>
      <c r="G66" s="166" t="s">
        <v>46</v>
      </c>
      <c r="H66" s="209" t="s">
        <v>57</v>
      </c>
      <c r="I66" s="209" t="s">
        <v>292</v>
      </c>
      <c r="J66" s="249" t="s">
        <v>311</v>
      </c>
      <c r="K66" s="166" t="s">
        <v>25</v>
      </c>
      <c r="L66" s="87">
        <f>L67</f>
        <v>0</v>
      </c>
      <c r="M66" s="87">
        <f>M67</f>
        <v>0</v>
      </c>
      <c r="N66" s="87">
        <f>N67</f>
        <v>0</v>
      </c>
    </row>
    <row r="67" spans="1:14" ht="15.75" customHeight="1" hidden="1">
      <c r="A67" s="55"/>
      <c r="B67" s="57" t="s">
        <v>93</v>
      </c>
      <c r="C67" s="53">
        <v>63</v>
      </c>
      <c r="D67" s="53">
        <v>0</v>
      </c>
      <c r="E67" s="53">
        <v>13</v>
      </c>
      <c r="F67" s="201">
        <v>862</v>
      </c>
      <c r="G67" s="166" t="s">
        <v>46</v>
      </c>
      <c r="H67" s="209" t="s">
        <v>57</v>
      </c>
      <c r="I67" s="209" t="s">
        <v>292</v>
      </c>
      <c r="J67" s="249" t="s">
        <v>311</v>
      </c>
      <c r="K67" s="166" t="s">
        <v>26</v>
      </c>
      <c r="L67" s="87">
        <f>'6.Вед.20-22 '!L67</f>
        <v>0</v>
      </c>
      <c r="M67" s="87">
        <f>'6.Вед.20-22 '!M67</f>
        <v>0</v>
      </c>
      <c r="N67" s="87">
        <f>'6.Вед.20-22 '!N67</f>
        <v>0</v>
      </c>
    </row>
    <row r="68" spans="1:14" s="35" customFormat="1" ht="15.75" customHeight="1">
      <c r="A68" s="373" t="s">
        <v>165</v>
      </c>
      <c r="B68" s="373"/>
      <c r="C68" s="169">
        <v>63</v>
      </c>
      <c r="D68" s="169">
        <v>0</v>
      </c>
      <c r="E68" s="169">
        <v>14</v>
      </c>
      <c r="F68" s="205">
        <v>862</v>
      </c>
      <c r="G68" s="181" t="s">
        <v>48</v>
      </c>
      <c r="H68" s="226"/>
      <c r="I68" s="226"/>
      <c r="J68" s="247"/>
      <c r="K68" s="226"/>
      <c r="L68" s="88">
        <f>L69</f>
        <v>946748</v>
      </c>
      <c r="M68" s="88">
        <f aca="true" t="shared" si="11" ref="M68:N71">M69</f>
        <v>996195</v>
      </c>
      <c r="N68" s="88">
        <f t="shared" si="11"/>
        <v>1057196</v>
      </c>
    </row>
    <row r="69" spans="1:14" s="36" customFormat="1" ht="16.5" customHeight="1">
      <c r="A69" s="374" t="s">
        <v>166</v>
      </c>
      <c r="B69" s="375"/>
      <c r="C69" s="169">
        <v>63</v>
      </c>
      <c r="D69" s="169">
        <v>0</v>
      </c>
      <c r="E69" s="169">
        <v>14</v>
      </c>
      <c r="F69" s="190">
        <v>862</v>
      </c>
      <c r="G69" s="181" t="s">
        <v>48</v>
      </c>
      <c r="H69" s="181" t="s">
        <v>167</v>
      </c>
      <c r="I69" s="181"/>
      <c r="J69" s="183"/>
      <c r="K69" s="181"/>
      <c r="L69" s="88">
        <f>L70</f>
        <v>946748</v>
      </c>
      <c r="M69" s="88">
        <f t="shared" si="11"/>
        <v>996195</v>
      </c>
      <c r="N69" s="88">
        <f t="shared" si="11"/>
        <v>1057196</v>
      </c>
    </row>
    <row r="70" spans="1:14" ht="194.25" customHeight="1">
      <c r="A70" s="376" t="s">
        <v>203</v>
      </c>
      <c r="B70" s="377"/>
      <c r="C70" s="235">
        <v>63</v>
      </c>
      <c r="D70" s="235">
        <v>0</v>
      </c>
      <c r="E70" s="235">
        <v>14</v>
      </c>
      <c r="F70" s="201">
        <v>862</v>
      </c>
      <c r="G70" s="229" t="s">
        <v>48</v>
      </c>
      <c r="H70" s="229" t="s">
        <v>167</v>
      </c>
      <c r="I70" s="229" t="s">
        <v>216</v>
      </c>
      <c r="J70" s="249" t="s">
        <v>202</v>
      </c>
      <c r="K70" s="166"/>
      <c r="L70" s="87">
        <f>L71</f>
        <v>946748</v>
      </c>
      <c r="M70" s="87">
        <f t="shared" si="11"/>
        <v>996195</v>
      </c>
      <c r="N70" s="87">
        <f t="shared" si="11"/>
        <v>1057196</v>
      </c>
    </row>
    <row r="71" spans="1:14" ht="27" customHeight="1">
      <c r="A71" s="68"/>
      <c r="B71" s="70" t="s">
        <v>186</v>
      </c>
      <c r="C71" s="235">
        <v>63</v>
      </c>
      <c r="D71" s="235">
        <v>0</v>
      </c>
      <c r="E71" s="235">
        <v>14</v>
      </c>
      <c r="F71" s="201">
        <v>862</v>
      </c>
      <c r="G71" s="229" t="s">
        <v>48</v>
      </c>
      <c r="H71" s="229" t="s">
        <v>167</v>
      </c>
      <c r="I71" s="229" t="s">
        <v>216</v>
      </c>
      <c r="J71" s="249" t="s">
        <v>202</v>
      </c>
      <c r="K71" s="166" t="s">
        <v>25</v>
      </c>
      <c r="L71" s="87">
        <f>L72</f>
        <v>946748</v>
      </c>
      <c r="M71" s="87">
        <f t="shared" si="11"/>
        <v>996195</v>
      </c>
      <c r="N71" s="87">
        <f t="shared" si="11"/>
        <v>1057196</v>
      </c>
    </row>
    <row r="72" spans="1:14" ht="27" customHeight="1">
      <c r="A72" s="68"/>
      <c r="B72" s="57" t="s">
        <v>93</v>
      </c>
      <c r="C72" s="235">
        <v>63</v>
      </c>
      <c r="D72" s="235">
        <v>0</v>
      </c>
      <c r="E72" s="235">
        <v>14</v>
      </c>
      <c r="F72" s="201">
        <v>862</v>
      </c>
      <c r="G72" s="229" t="s">
        <v>48</v>
      </c>
      <c r="H72" s="229" t="s">
        <v>167</v>
      </c>
      <c r="I72" s="229" t="s">
        <v>216</v>
      </c>
      <c r="J72" s="249" t="s">
        <v>202</v>
      </c>
      <c r="K72" s="166" t="s">
        <v>26</v>
      </c>
      <c r="L72" s="87">
        <f>'6.Вед.20-22 '!L72</f>
        <v>946748</v>
      </c>
      <c r="M72" s="87">
        <f>'6.Вед.20-22 '!M72</f>
        <v>996195</v>
      </c>
      <c r="N72" s="87">
        <f>'6.Вед.20-22 '!N72</f>
        <v>1057196</v>
      </c>
    </row>
    <row r="73" spans="1:14" s="49" customFormat="1" ht="15.75" customHeight="1">
      <c r="A73" s="371" t="s">
        <v>53</v>
      </c>
      <c r="B73" s="372"/>
      <c r="C73" s="169">
        <v>63</v>
      </c>
      <c r="D73" s="169">
        <v>0</v>
      </c>
      <c r="E73" s="169">
        <v>15</v>
      </c>
      <c r="F73" s="225">
        <v>862</v>
      </c>
      <c r="G73" s="191" t="s">
        <v>49</v>
      </c>
      <c r="H73" s="191"/>
      <c r="I73" s="191"/>
      <c r="J73" s="248"/>
      <c r="K73" s="191"/>
      <c r="L73" s="193">
        <f>L74+L82+L78</f>
        <v>140996</v>
      </c>
      <c r="M73" s="193">
        <f>M74+M82+M78</f>
        <v>38600</v>
      </c>
      <c r="N73" s="193">
        <f>N74+N82+N78</f>
        <v>8046</v>
      </c>
    </row>
    <row r="74" spans="1:14" s="49" customFormat="1" ht="15" customHeight="1">
      <c r="A74" s="371" t="s">
        <v>66</v>
      </c>
      <c r="B74" s="372"/>
      <c r="C74" s="169">
        <v>63</v>
      </c>
      <c r="D74" s="169">
        <v>0</v>
      </c>
      <c r="E74" s="169">
        <v>15</v>
      </c>
      <c r="F74" s="225">
        <v>862</v>
      </c>
      <c r="G74" s="191" t="s">
        <v>49</v>
      </c>
      <c r="H74" s="191" t="s">
        <v>43</v>
      </c>
      <c r="I74" s="191"/>
      <c r="J74" s="251"/>
      <c r="K74" s="236"/>
      <c r="L74" s="193">
        <f>L75</f>
        <v>300</v>
      </c>
      <c r="M74" s="193">
        <f>M75</f>
        <v>300</v>
      </c>
      <c r="N74" s="193">
        <f>N75</f>
        <v>300</v>
      </c>
    </row>
    <row r="75" spans="1:14" s="50" customFormat="1" ht="100.5" customHeight="1">
      <c r="A75" s="369" t="s">
        <v>205</v>
      </c>
      <c r="B75" s="370"/>
      <c r="C75" s="53">
        <v>63</v>
      </c>
      <c r="D75" s="53">
        <v>0</v>
      </c>
      <c r="E75" s="53">
        <v>15</v>
      </c>
      <c r="F75" s="201">
        <v>862</v>
      </c>
      <c r="G75" s="195" t="s">
        <v>49</v>
      </c>
      <c r="H75" s="195" t="s">
        <v>43</v>
      </c>
      <c r="I75" s="229" t="s">
        <v>217</v>
      </c>
      <c r="J75" s="249" t="s">
        <v>204</v>
      </c>
      <c r="K75" s="195"/>
      <c r="L75" s="197">
        <f aca="true" t="shared" si="12" ref="L75:N76">L76</f>
        <v>300</v>
      </c>
      <c r="M75" s="197">
        <f t="shared" si="12"/>
        <v>300</v>
      </c>
      <c r="N75" s="197">
        <f t="shared" si="12"/>
        <v>300</v>
      </c>
    </row>
    <row r="76" spans="1:14" s="50" customFormat="1" ht="25.5" customHeight="1">
      <c r="A76" s="48"/>
      <c r="B76" s="70" t="s">
        <v>186</v>
      </c>
      <c r="C76" s="53">
        <v>63</v>
      </c>
      <c r="D76" s="53">
        <v>0</v>
      </c>
      <c r="E76" s="53">
        <v>15</v>
      </c>
      <c r="F76" s="201">
        <v>862</v>
      </c>
      <c r="G76" s="195" t="s">
        <v>49</v>
      </c>
      <c r="H76" s="195" t="s">
        <v>43</v>
      </c>
      <c r="I76" s="229" t="s">
        <v>217</v>
      </c>
      <c r="J76" s="249" t="s">
        <v>204</v>
      </c>
      <c r="K76" s="195" t="s">
        <v>25</v>
      </c>
      <c r="L76" s="197">
        <f t="shared" si="12"/>
        <v>300</v>
      </c>
      <c r="M76" s="197">
        <f t="shared" si="12"/>
        <v>300</v>
      </c>
      <c r="N76" s="197">
        <f t="shared" si="12"/>
        <v>300</v>
      </c>
    </row>
    <row r="77" spans="1:14" s="50" customFormat="1" ht="25.5" customHeight="1">
      <c r="A77" s="48"/>
      <c r="B77" s="174" t="s">
        <v>93</v>
      </c>
      <c r="C77" s="53">
        <v>63</v>
      </c>
      <c r="D77" s="53">
        <v>0</v>
      </c>
      <c r="E77" s="53">
        <v>15</v>
      </c>
      <c r="F77" s="201">
        <v>862</v>
      </c>
      <c r="G77" s="195" t="s">
        <v>49</v>
      </c>
      <c r="H77" s="195" t="s">
        <v>43</v>
      </c>
      <c r="I77" s="229" t="s">
        <v>217</v>
      </c>
      <c r="J77" s="249" t="s">
        <v>204</v>
      </c>
      <c r="K77" s="195" t="s">
        <v>26</v>
      </c>
      <c r="L77" s="197">
        <f>'6.Вед.20-22 '!L77</f>
        <v>300</v>
      </c>
      <c r="M77" s="197">
        <f>'6.Вед.20-22 '!M77</f>
        <v>300</v>
      </c>
      <c r="N77" s="197">
        <f>'6.Вед.20-22 '!N77</f>
        <v>300</v>
      </c>
    </row>
    <row r="78" spans="1:14" s="50" customFormat="1" ht="15.75" customHeight="1">
      <c r="A78" s="176"/>
      <c r="B78" s="371" t="s">
        <v>332</v>
      </c>
      <c r="C78" s="372"/>
      <c r="D78" s="53"/>
      <c r="E78" s="53"/>
      <c r="F78" s="225">
        <v>862</v>
      </c>
      <c r="G78" s="191" t="s">
        <v>49</v>
      </c>
      <c r="H78" s="191" t="s">
        <v>44</v>
      </c>
      <c r="I78" s="229"/>
      <c r="J78" s="249"/>
      <c r="K78" s="195"/>
      <c r="L78" s="193">
        <f>L79</f>
        <v>300</v>
      </c>
      <c r="M78" s="193">
        <f aca="true" t="shared" si="13" ref="M78:N80">M79</f>
        <v>300</v>
      </c>
      <c r="N78" s="193">
        <f t="shared" si="13"/>
        <v>300</v>
      </c>
    </row>
    <row r="79" spans="1:14" s="50" customFormat="1" ht="78.75" customHeight="1">
      <c r="A79" s="176"/>
      <c r="B79" s="271" t="s">
        <v>355</v>
      </c>
      <c r="C79" s="235"/>
      <c r="D79" s="235"/>
      <c r="E79" s="235"/>
      <c r="F79" s="239">
        <v>862</v>
      </c>
      <c r="G79" s="251" t="s">
        <v>49</v>
      </c>
      <c r="H79" s="251" t="s">
        <v>44</v>
      </c>
      <c r="I79" s="229" t="s">
        <v>217</v>
      </c>
      <c r="J79" s="249" t="s">
        <v>357</v>
      </c>
      <c r="K79" s="195"/>
      <c r="L79" s="197">
        <f>L80</f>
        <v>300</v>
      </c>
      <c r="M79" s="197">
        <f t="shared" si="13"/>
        <v>300</v>
      </c>
      <c r="N79" s="197">
        <f t="shared" si="13"/>
        <v>300</v>
      </c>
    </row>
    <row r="80" spans="1:14" s="50" customFormat="1" ht="25.5" customHeight="1">
      <c r="A80" s="176"/>
      <c r="B80" s="70" t="s">
        <v>186</v>
      </c>
      <c r="C80" s="235"/>
      <c r="D80" s="235"/>
      <c r="E80" s="235"/>
      <c r="F80" s="239">
        <v>862</v>
      </c>
      <c r="G80" s="251" t="s">
        <v>49</v>
      </c>
      <c r="H80" s="251" t="s">
        <v>44</v>
      </c>
      <c r="I80" s="229" t="s">
        <v>217</v>
      </c>
      <c r="J80" s="249" t="s">
        <v>357</v>
      </c>
      <c r="K80" s="195" t="s">
        <v>25</v>
      </c>
      <c r="L80" s="197">
        <f>L81</f>
        <v>300</v>
      </c>
      <c r="M80" s="197">
        <f t="shared" si="13"/>
        <v>300</v>
      </c>
      <c r="N80" s="197">
        <f t="shared" si="13"/>
        <v>300</v>
      </c>
    </row>
    <row r="81" spans="1:14" s="50" customFormat="1" ht="25.5" customHeight="1">
      <c r="A81" s="176"/>
      <c r="B81" s="57" t="s">
        <v>93</v>
      </c>
      <c r="C81" s="235"/>
      <c r="D81" s="235"/>
      <c r="E81" s="235"/>
      <c r="F81" s="239">
        <v>862</v>
      </c>
      <c r="G81" s="251" t="s">
        <v>49</v>
      </c>
      <c r="H81" s="251" t="s">
        <v>44</v>
      </c>
      <c r="I81" s="229" t="s">
        <v>217</v>
      </c>
      <c r="J81" s="249" t="s">
        <v>357</v>
      </c>
      <c r="K81" s="195" t="s">
        <v>26</v>
      </c>
      <c r="L81" s="197">
        <f>'6.Вед.20-22 '!L81</f>
        <v>300</v>
      </c>
      <c r="M81" s="197">
        <f>'6.Вед.20-22 '!M81</f>
        <v>300</v>
      </c>
      <c r="N81" s="197">
        <f>'6.Вед.20-22 '!N81</f>
        <v>300</v>
      </c>
    </row>
    <row r="82" spans="1:14" s="51" customFormat="1" ht="15" customHeight="1">
      <c r="A82" s="359" t="s">
        <v>67</v>
      </c>
      <c r="B82" s="360"/>
      <c r="C82" s="169">
        <v>63</v>
      </c>
      <c r="D82" s="169">
        <v>0</v>
      </c>
      <c r="E82" s="169">
        <v>15</v>
      </c>
      <c r="F82" s="205">
        <v>862</v>
      </c>
      <c r="G82" s="191" t="s">
        <v>49</v>
      </c>
      <c r="H82" s="191" t="s">
        <v>46</v>
      </c>
      <c r="I82" s="191"/>
      <c r="J82" s="248"/>
      <c r="K82" s="191"/>
      <c r="L82" s="193">
        <f>L83+L89+L86</f>
        <v>140396</v>
      </c>
      <c r="M82" s="193">
        <f>M83+M89+M86</f>
        <v>38000</v>
      </c>
      <c r="N82" s="193">
        <f>N83+N89+N86</f>
        <v>7446</v>
      </c>
    </row>
    <row r="83" spans="1:14" s="50" customFormat="1" ht="15" customHeight="1">
      <c r="A83" s="359" t="s">
        <v>207</v>
      </c>
      <c r="B83" s="360"/>
      <c r="C83" s="169">
        <v>63</v>
      </c>
      <c r="D83" s="169">
        <v>0</v>
      </c>
      <c r="E83" s="169">
        <v>15</v>
      </c>
      <c r="F83" s="205">
        <v>862</v>
      </c>
      <c r="G83" s="191" t="s">
        <v>49</v>
      </c>
      <c r="H83" s="191" t="s">
        <v>46</v>
      </c>
      <c r="I83" s="183" t="s">
        <v>218</v>
      </c>
      <c r="J83" s="261" t="s">
        <v>206</v>
      </c>
      <c r="K83" s="191"/>
      <c r="L83" s="193">
        <f aca="true" t="shared" si="14" ref="L83:N84">L84</f>
        <v>140396</v>
      </c>
      <c r="M83" s="193">
        <f t="shared" si="14"/>
        <v>38000</v>
      </c>
      <c r="N83" s="193">
        <f t="shared" si="14"/>
        <v>7446</v>
      </c>
    </row>
    <row r="84" spans="1:14" s="50" customFormat="1" ht="28.5" customHeight="1">
      <c r="A84" s="173"/>
      <c r="B84" s="70" t="s">
        <v>186</v>
      </c>
      <c r="C84" s="53">
        <v>63</v>
      </c>
      <c r="D84" s="53">
        <v>0</v>
      </c>
      <c r="E84" s="53">
        <v>15</v>
      </c>
      <c r="F84" s="201">
        <v>862</v>
      </c>
      <c r="G84" s="195" t="s">
        <v>49</v>
      </c>
      <c r="H84" s="195" t="s">
        <v>46</v>
      </c>
      <c r="I84" s="229" t="s">
        <v>218</v>
      </c>
      <c r="J84" s="249" t="s">
        <v>206</v>
      </c>
      <c r="K84" s="195" t="s">
        <v>25</v>
      </c>
      <c r="L84" s="197">
        <f t="shared" si="14"/>
        <v>140396</v>
      </c>
      <c r="M84" s="197">
        <f t="shared" si="14"/>
        <v>38000</v>
      </c>
      <c r="N84" s="197">
        <f t="shared" si="14"/>
        <v>7446</v>
      </c>
    </row>
    <row r="85" spans="1:14" s="50" customFormat="1" ht="28.5" customHeight="1">
      <c r="A85" s="173"/>
      <c r="B85" s="174" t="s">
        <v>93</v>
      </c>
      <c r="C85" s="53">
        <v>63</v>
      </c>
      <c r="D85" s="53">
        <v>0</v>
      </c>
      <c r="E85" s="53">
        <v>15</v>
      </c>
      <c r="F85" s="201">
        <v>862</v>
      </c>
      <c r="G85" s="195" t="s">
        <v>49</v>
      </c>
      <c r="H85" s="195" t="s">
        <v>46</v>
      </c>
      <c r="I85" s="229" t="s">
        <v>218</v>
      </c>
      <c r="J85" s="249" t="s">
        <v>206</v>
      </c>
      <c r="K85" s="195" t="s">
        <v>26</v>
      </c>
      <c r="L85" s="197">
        <f>'6.Вед.20-22 '!L85</f>
        <v>140396</v>
      </c>
      <c r="M85" s="197">
        <f>'6.Вед.20-22 '!M85</f>
        <v>38000</v>
      </c>
      <c r="N85" s="197">
        <f>'6.Вед.20-22 '!N85</f>
        <v>7446</v>
      </c>
    </row>
    <row r="86" spans="1:14" s="50" customFormat="1" ht="16.5" customHeight="1">
      <c r="A86" s="198"/>
      <c r="B86" s="199" t="s">
        <v>331</v>
      </c>
      <c r="C86" s="169"/>
      <c r="D86" s="169"/>
      <c r="E86" s="169"/>
      <c r="F86" s="205">
        <v>862</v>
      </c>
      <c r="G86" s="191" t="s">
        <v>49</v>
      </c>
      <c r="H86" s="191" t="s">
        <v>46</v>
      </c>
      <c r="I86" s="183" t="s">
        <v>298</v>
      </c>
      <c r="J86" s="261" t="s">
        <v>330</v>
      </c>
      <c r="K86" s="191"/>
      <c r="L86" s="193">
        <f aca="true" t="shared" si="15" ref="L86:N87">L87</f>
        <v>0</v>
      </c>
      <c r="M86" s="193">
        <f t="shared" si="15"/>
        <v>0</v>
      </c>
      <c r="N86" s="193">
        <f t="shared" si="15"/>
        <v>0</v>
      </c>
    </row>
    <row r="87" spans="1:14" s="50" customFormat="1" ht="28.5" customHeight="1">
      <c r="A87" s="198"/>
      <c r="B87" s="70" t="s">
        <v>186</v>
      </c>
      <c r="C87" s="53">
        <v>63</v>
      </c>
      <c r="D87" s="53">
        <v>0</v>
      </c>
      <c r="E87" s="53">
        <v>15</v>
      </c>
      <c r="F87" s="201">
        <v>862</v>
      </c>
      <c r="G87" s="195" t="s">
        <v>49</v>
      </c>
      <c r="H87" s="195" t="s">
        <v>46</v>
      </c>
      <c r="I87" s="229" t="s">
        <v>298</v>
      </c>
      <c r="J87" s="249" t="s">
        <v>330</v>
      </c>
      <c r="K87" s="195" t="s">
        <v>25</v>
      </c>
      <c r="L87" s="197">
        <f t="shared" si="15"/>
        <v>0</v>
      </c>
      <c r="M87" s="197">
        <f t="shared" si="15"/>
        <v>0</v>
      </c>
      <c r="N87" s="197">
        <f t="shared" si="15"/>
        <v>0</v>
      </c>
    </row>
    <row r="88" spans="1:14" s="50" customFormat="1" ht="28.5" customHeight="1">
      <c r="A88" s="198"/>
      <c r="B88" s="174" t="s">
        <v>93</v>
      </c>
      <c r="C88" s="53">
        <v>63</v>
      </c>
      <c r="D88" s="53">
        <v>0</v>
      </c>
      <c r="E88" s="53">
        <v>15</v>
      </c>
      <c r="F88" s="201">
        <v>862</v>
      </c>
      <c r="G88" s="195" t="s">
        <v>49</v>
      </c>
      <c r="H88" s="195" t="s">
        <v>46</v>
      </c>
      <c r="I88" s="229" t="s">
        <v>298</v>
      </c>
      <c r="J88" s="249" t="s">
        <v>330</v>
      </c>
      <c r="K88" s="195" t="s">
        <v>26</v>
      </c>
      <c r="L88" s="197">
        <f>'6.Вед.20-22 '!L88</f>
        <v>0</v>
      </c>
      <c r="M88" s="197">
        <f>'6.Вед.20-22 '!M88</f>
        <v>0</v>
      </c>
      <c r="N88" s="197">
        <f>'6.Вед.20-22 '!N88</f>
        <v>0</v>
      </c>
    </row>
    <row r="89" spans="1:14" s="50" customFormat="1" ht="15" customHeight="1">
      <c r="A89" s="359" t="s">
        <v>99</v>
      </c>
      <c r="B89" s="360"/>
      <c r="C89" s="169">
        <v>63</v>
      </c>
      <c r="D89" s="169">
        <v>0</v>
      </c>
      <c r="E89" s="169">
        <v>15</v>
      </c>
      <c r="F89" s="205">
        <v>862</v>
      </c>
      <c r="G89" s="191" t="s">
        <v>49</v>
      </c>
      <c r="H89" s="191" t="s">
        <v>46</v>
      </c>
      <c r="I89" s="183" t="s">
        <v>298</v>
      </c>
      <c r="J89" s="261" t="s">
        <v>312</v>
      </c>
      <c r="K89" s="191"/>
      <c r="L89" s="193">
        <f aca="true" t="shared" si="16" ref="L89:N90">L90</f>
        <v>0</v>
      </c>
      <c r="M89" s="193">
        <f t="shared" si="16"/>
        <v>0</v>
      </c>
      <c r="N89" s="193">
        <f t="shared" si="16"/>
        <v>0</v>
      </c>
    </row>
    <row r="90" spans="1:14" s="50" customFormat="1" ht="15" customHeight="1">
      <c r="A90" s="173"/>
      <c r="B90" s="70" t="s">
        <v>186</v>
      </c>
      <c r="C90" s="53">
        <v>63</v>
      </c>
      <c r="D90" s="53">
        <v>0</v>
      </c>
      <c r="E90" s="53">
        <v>15</v>
      </c>
      <c r="F90" s="201">
        <v>862</v>
      </c>
      <c r="G90" s="195" t="s">
        <v>49</v>
      </c>
      <c r="H90" s="195" t="s">
        <v>46</v>
      </c>
      <c r="I90" s="229" t="s">
        <v>298</v>
      </c>
      <c r="J90" s="249" t="s">
        <v>312</v>
      </c>
      <c r="K90" s="195" t="s">
        <v>25</v>
      </c>
      <c r="L90" s="197">
        <f t="shared" si="16"/>
        <v>0</v>
      </c>
      <c r="M90" s="197">
        <f t="shared" si="16"/>
        <v>0</v>
      </c>
      <c r="N90" s="197">
        <f t="shared" si="16"/>
        <v>0</v>
      </c>
    </row>
    <row r="91" spans="1:14" ht="14.25" customHeight="1">
      <c r="A91" s="173"/>
      <c r="B91" s="174" t="s">
        <v>93</v>
      </c>
      <c r="C91" s="53">
        <v>63</v>
      </c>
      <c r="D91" s="53">
        <v>0</v>
      </c>
      <c r="E91" s="53">
        <v>15</v>
      </c>
      <c r="F91" s="201">
        <v>862</v>
      </c>
      <c r="G91" s="195" t="s">
        <v>49</v>
      </c>
      <c r="H91" s="195" t="s">
        <v>46</v>
      </c>
      <c r="I91" s="229" t="s">
        <v>298</v>
      </c>
      <c r="J91" s="249" t="s">
        <v>312</v>
      </c>
      <c r="K91" s="195" t="s">
        <v>26</v>
      </c>
      <c r="L91" s="87">
        <f>'6.Вед.20-22 '!L91</f>
        <v>0</v>
      </c>
      <c r="M91" s="87">
        <f>'6.Вед.20-22 '!M91</f>
        <v>0</v>
      </c>
      <c r="N91" s="87">
        <f>'6.Вед.20-22 '!N91</f>
        <v>0</v>
      </c>
    </row>
    <row r="92" spans="1:14" ht="14.25" customHeight="1" hidden="1">
      <c r="A92" s="173"/>
      <c r="B92" s="174" t="s">
        <v>147</v>
      </c>
      <c r="C92" s="53">
        <v>63</v>
      </c>
      <c r="D92" s="53">
        <v>0</v>
      </c>
      <c r="E92" s="53"/>
      <c r="F92" s="201">
        <v>863</v>
      </c>
      <c r="G92" s="195" t="s">
        <v>49</v>
      </c>
      <c r="H92" s="195" t="s">
        <v>46</v>
      </c>
      <c r="I92" s="195" t="s">
        <v>98</v>
      </c>
      <c r="J92" s="251" t="s">
        <v>171</v>
      </c>
      <c r="K92" s="195" t="s">
        <v>146</v>
      </c>
      <c r="L92" s="87">
        <v>5000</v>
      </c>
      <c r="M92" s="87"/>
      <c r="N92" s="172"/>
    </row>
    <row r="93" spans="1:14" ht="14.25" customHeight="1">
      <c r="A93" s="198"/>
      <c r="B93" s="310" t="s">
        <v>375</v>
      </c>
      <c r="C93" s="70"/>
      <c r="D93" s="53"/>
      <c r="E93" s="53"/>
      <c r="F93" s="205">
        <v>862</v>
      </c>
      <c r="G93" s="191" t="s">
        <v>57</v>
      </c>
      <c r="H93" s="195"/>
      <c r="I93" s="195"/>
      <c r="J93" s="251"/>
      <c r="K93" s="195"/>
      <c r="L93" s="281">
        <f aca="true" t="shared" si="17" ref="L93:N96">L94</f>
        <v>55000</v>
      </c>
      <c r="M93" s="281">
        <f t="shared" si="17"/>
        <v>0</v>
      </c>
      <c r="N93" s="315">
        <f t="shared" si="17"/>
        <v>0</v>
      </c>
    </row>
    <row r="94" spans="1:14" ht="14.25" customHeight="1">
      <c r="A94" s="198"/>
      <c r="B94" s="310" t="s">
        <v>376</v>
      </c>
      <c r="C94" s="70"/>
      <c r="D94" s="53"/>
      <c r="E94" s="53"/>
      <c r="F94" s="205">
        <v>862</v>
      </c>
      <c r="G94" s="311" t="s">
        <v>57</v>
      </c>
      <c r="H94" s="311" t="s">
        <v>43</v>
      </c>
      <c r="I94" s="195" t="s">
        <v>377</v>
      </c>
      <c r="J94" s="251"/>
      <c r="K94" s="195"/>
      <c r="L94" s="281">
        <f t="shared" si="17"/>
        <v>55000</v>
      </c>
      <c r="M94" s="281">
        <f t="shared" si="17"/>
        <v>0</v>
      </c>
      <c r="N94" s="315">
        <f t="shared" si="17"/>
        <v>0</v>
      </c>
    </row>
    <row r="95" spans="1:14" ht="14.25" customHeight="1">
      <c r="A95" s="198"/>
      <c r="B95" s="312" t="s">
        <v>378</v>
      </c>
      <c r="C95" s="70"/>
      <c r="D95" s="53"/>
      <c r="E95" s="53"/>
      <c r="F95" s="201">
        <v>862</v>
      </c>
      <c r="G95" s="313" t="s">
        <v>57</v>
      </c>
      <c r="H95" s="313" t="s">
        <v>43</v>
      </c>
      <c r="I95" s="195" t="s">
        <v>377</v>
      </c>
      <c r="J95" s="251" t="s">
        <v>379</v>
      </c>
      <c r="K95" s="195"/>
      <c r="L95" s="282">
        <f t="shared" si="17"/>
        <v>55000</v>
      </c>
      <c r="M95" s="282">
        <f t="shared" si="17"/>
        <v>0</v>
      </c>
      <c r="N95" s="283">
        <f t="shared" si="17"/>
        <v>0</v>
      </c>
    </row>
    <row r="96" spans="1:14" ht="14.25" customHeight="1">
      <c r="A96" s="198"/>
      <c r="B96" s="314" t="s">
        <v>380</v>
      </c>
      <c r="C96" s="70"/>
      <c r="D96" s="53"/>
      <c r="E96" s="53"/>
      <c r="F96" s="201">
        <v>862</v>
      </c>
      <c r="G96" s="313" t="s">
        <v>57</v>
      </c>
      <c r="H96" s="313" t="s">
        <v>43</v>
      </c>
      <c r="I96" s="195" t="s">
        <v>377</v>
      </c>
      <c r="J96" s="251" t="s">
        <v>379</v>
      </c>
      <c r="K96" s="195" t="s">
        <v>381</v>
      </c>
      <c r="L96" s="282">
        <f t="shared" si="17"/>
        <v>55000</v>
      </c>
      <c r="M96" s="282">
        <f t="shared" si="17"/>
        <v>0</v>
      </c>
      <c r="N96" s="283">
        <f t="shared" si="17"/>
        <v>0</v>
      </c>
    </row>
    <row r="97" spans="1:14" ht="14.25" customHeight="1">
      <c r="A97" s="198"/>
      <c r="B97" s="177" t="s">
        <v>382</v>
      </c>
      <c r="C97" s="70"/>
      <c r="D97" s="53"/>
      <c r="E97" s="53"/>
      <c r="F97" s="201">
        <v>862</v>
      </c>
      <c r="G97" s="313" t="s">
        <v>57</v>
      </c>
      <c r="H97" s="313" t="s">
        <v>43</v>
      </c>
      <c r="I97" s="195" t="s">
        <v>377</v>
      </c>
      <c r="J97" s="251" t="s">
        <v>379</v>
      </c>
      <c r="K97" s="195" t="s">
        <v>383</v>
      </c>
      <c r="L97" s="282">
        <v>55000</v>
      </c>
      <c r="M97" s="282">
        <v>0</v>
      </c>
      <c r="N97" s="283">
        <f>0</f>
        <v>0</v>
      </c>
    </row>
    <row r="98" spans="1:14" ht="13.5" customHeight="1">
      <c r="A98" s="367" t="s">
        <v>56</v>
      </c>
      <c r="B98" s="368"/>
      <c r="C98" s="169">
        <v>63</v>
      </c>
      <c r="D98" s="169">
        <v>0</v>
      </c>
      <c r="E98" s="169">
        <v>18</v>
      </c>
      <c r="F98" s="205">
        <v>862</v>
      </c>
      <c r="G98" s="181" t="s">
        <v>59</v>
      </c>
      <c r="H98" s="181"/>
      <c r="I98" s="181"/>
      <c r="J98" s="183"/>
      <c r="K98" s="181"/>
      <c r="L98" s="88">
        <f aca="true" t="shared" si="18" ref="L98:N101">L99</f>
        <v>4000</v>
      </c>
      <c r="M98" s="88">
        <f t="shared" si="18"/>
        <v>4000</v>
      </c>
      <c r="N98" s="88">
        <f t="shared" si="18"/>
        <v>4000</v>
      </c>
    </row>
    <row r="99" spans="1:14" ht="13.5" customHeight="1">
      <c r="A99" s="359" t="s">
        <v>124</v>
      </c>
      <c r="B99" s="360"/>
      <c r="C99" s="169">
        <v>63</v>
      </c>
      <c r="D99" s="169">
        <v>0</v>
      </c>
      <c r="E99" s="169">
        <v>18</v>
      </c>
      <c r="F99" s="205">
        <v>862</v>
      </c>
      <c r="G99" s="181" t="s">
        <v>59</v>
      </c>
      <c r="H99" s="181" t="s">
        <v>44</v>
      </c>
      <c r="I99" s="181"/>
      <c r="J99" s="183"/>
      <c r="K99" s="181"/>
      <c r="L99" s="88">
        <f>L100</f>
        <v>4000</v>
      </c>
      <c r="M99" s="88">
        <f t="shared" si="18"/>
        <v>4000</v>
      </c>
      <c r="N99" s="88">
        <f t="shared" si="18"/>
        <v>4000</v>
      </c>
    </row>
    <row r="100" spans="1:14" ht="98.25" customHeight="1">
      <c r="A100" s="361" t="s">
        <v>209</v>
      </c>
      <c r="B100" s="362"/>
      <c r="C100" s="53">
        <v>63</v>
      </c>
      <c r="D100" s="53">
        <v>0</v>
      </c>
      <c r="E100" s="53">
        <v>18</v>
      </c>
      <c r="F100" s="201">
        <v>862</v>
      </c>
      <c r="G100" s="166" t="s">
        <v>59</v>
      </c>
      <c r="H100" s="166" t="s">
        <v>44</v>
      </c>
      <c r="I100" s="195" t="s">
        <v>219</v>
      </c>
      <c r="J100" s="249" t="s">
        <v>208</v>
      </c>
      <c r="K100" s="166"/>
      <c r="L100" s="87">
        <f>L101</f>
        <v>4000</v>
      </c>
      <c r="M100" s="87">
        <f t="shared" si="18"/>
        <v>4000</v>
      </c>
      <c r="N100" s="87">
        <f t="shared" si="18"/>
        <v>4000</v>
      </c>
    </row>
    <row r="101" spans="1:14" ht="17.25" customHeight="1">
      <c r="A101" s="173"/>
      <c r="B101" s="177" t="s">
        <v>58</v>
      </c>
      <c r="C101" s="53">
        <v>63</v>
      </c>
      <c r="D101" s="53">
        <v>0</v>
      </c>
      <c r="E101" s="53">
        <v>18</v>
      </c>
      <c r="F101" s="201">
        <v>862</v>
      </c>
      <c r="G101" s="166" t="s">
        <v>59</v>
      </c>
      <c r="H101" s="166" t="s">
        <v>44</v>
      </c>
      <c r="I101" s="195" t="s">
        <v>219</v>
      </c>
      <c r="J101" s="249" t="s">
        <v>208</v>
      </c>
      <c r="K101" s="166" t="s">
        <v>45</v>
      </c>
      <c r="L101" s="87">
        <f>L102</f>
        <v>4000</v>
      </c>
      <c r="M101" s="87">
        <f t="shared" si="18"/>
        <v>4000</v>
      </c>
      <c r="N101" s="87">
        <f t="shared" si="18"/>
        <v>4000</v>
      </c>
    </row>
    <row r="102" spans="1:14" ht="13.5" customHeight="1">
      <c r="A102" s="173"/>
      <c r="B102" s="178" t="s">
        <v>68</v>
      </c>
      <c r="C102" s="53">
        <v>63</v>
      </c>
      <c r="D102" s="53">
        <v>0</v>
      </c>
      <c r="E102" s="53">
        <v>18</v>
      </c>
      <c r="F102" s="201">
        <v>862</v>
      </c>
      <c r="G102" s="166" t="s">
        <v>59</v>
      </c>
      <c r="H102" s="166" t="s">
        <v>44</v>
      </c>
      <c r="I102" s="195" t="s">
        <v>219</v>
      </c>
      <c r="J102" s="249" t="s">
        <v>208</v>
      </c>
      <c r="K102" s="229" t="s">
        <v>32</v>
      </c>
      <c r="L102" s="87">
        <f>'6.Вед.20-22 '!L102</f>
        <v>4000</v>
      </c>
      <c r="M102" s="87">
        <f>'6.Вед.20-22 '!M102</f>
        <v>4000</v>
      </c>
      <c r="N102" s="87">
        <f>'6.Вед.20-22 '!N102</f>
        <v>4000</v>
      </c>
    </row>
    <row r="103" spans="1:14" s="39" customFormat="1" ht="18" customHeight="1" hidden="1">
      <c r="A103" s="363" t="s">
        <v>34</v>
      </c>
      <c r="B103" s="364"/>
      <c r="C103" s="169">
        <v>70</v>
      </c>
      <c r="D103" s="169">
        <v>0</v>
      </c>
      <c r="E103" s="169"/>
      <c r="F103" s="205">
        <v>862</v>
      </c>
      <c r="G103" s="181" t="s">
        <v>43</v>
      </c>
      <c r="H103" s="181"/>
      <c r="I103" s="181"/>
      <c r="J103" s="252"/>
      <c r="K103" s="237"/>
      <c r="L103" s="215">
        <f>L104</f>
        <v>0</v>
      </c>
      <c r="M103" s="215">
        <f aca="true" t="shared" si="19" ref="M103:N105">M104</f>
        <v>0</v>
      </c>
      <c r="N103" s="216">
        <f t="shared" si="19"/>
        <v>0</v>
      </c>
    </row>
    <row r="104" spans="1:14" ht="18" customHeight="1" hidden="1">
      <c r="A104" s="365" t="s">
        <v>34</v>
      </c>
      <c r="B104" s="366"/>
      <c r="C104" s="53">
        <v>70</v>
      </c>
      <c r="D104" s="53">
        <v>0</v>
      </c>
      <c r="E104" s="53"/>
      <c r="F104" s="201">
        <v>862</v>
      </c>
      <c r="G104" s="166" t="s">
        <v>43</v>
      </c>
      <c r="H104" s="166" t="s">
        <v>60</v>
      </c>
      <c r="I104" s="166"/>
      <c r="J104" s="229"/>
      <c r="K104" s="166"/>
      <c r="L104" s="87">
        <f>L105</f>
        <v>0</v>
      </c>
      <c r="M104" s="87">
        <f t="shared" si="19"/>
        <v>0</v>
      </c>
      <c r="N104" s="172">
        <f t="shared" si="19"/>
        <v>0</v>
      </c>
    </row>
    <row r="105" spans="1:14" ht="18" customHeight="1" hidden="1">
      <c r="A105" s="173"/>
      <c r="B105" s="198" t="s">
        <v>34</v>
      </c>
      <c r="C105" s="53">
        <v>70</v>
      </c>
      <c r="D105" s="53">
        <v>0</v>
      </c>
      <c r="E105" s="53"/>
      <c r="F105" s="201">
        <v>862</v>
      </c>
      <c r="G105" s="166" t="s">
        <v>43</v>
      </c>
      <c r="H105" s="166" t="s">
        <v>60</v>
      </c>
      <c r="I105" s="166" t="s">
        <v>100</v>
      </c>
      <c r="J105" s="267" t="s">
        <v>340</v>
      </c>
      <c r="K105" s="166"/>
      <c r="L105" s="87">
        <f>L106</f>
        <v>0</v>
      </c>
      <c r="M105" s="87">
        <f t="shared" si="19"/>
        <v>0</v>
      </c>
      <c r="N105" s="172">
        <f t="shared" si="19"/>
        <v>0</v>
      </c>
    </row>
    <row r="106" spans="1:14" ht="18" customHeight="1" hidden="1">
      <c r="A106" s="173"/>
      <c r="B106" s="198" t="s">
        <v>34</v>
      </c>
      <c r="C106" s="53">
        <v>70</v>
      </c>
      <c r="D106" s="53">
        <v>0</v>
      </c>
      <c r="E106" s="53"/>
      <c r="F106" s="201">
        <v>862</v>
      </c>
      <c r="G106" s="166" t="s">
        <v>43</v>
      </c>
      <c r="H106" s="166" t="s">
        <v>60</v>
      </c>
      <c r="I106" s="166" t="s">
        <v>100</v>
      </c>
      <c r="J106" s="267" t="s">
        <v>340</v>
      </c>
      <c r="K106" s="166" t="s">
        <v>31</v>
      </c>
      <c r="L106" s="273">
        <f>'6.Вед.20-22 '!L106</f>
        <v>0</v>
      </c>
      <c r="M106" s="87">
        <f>'6.Вед.20-22 '!M106</f>
        <v>0</v>
      </c>
      <c r="N106" s="87">
        <f>'6.Вед.20-22 '!N106</f>
        <v>0</v>
      </c>
    </row>
    <row r="107" spans="1:14" ht="14.25" customHeight="1">
      <c r="A107" s="211"/>
      <c r="B107" s="217" t="s">
        <v>33</v>
      </c>
      <c r="C107" s="217"/>
      <c r="D107" s="217"/>
      <c r="E107" s="217"/>
      <c r="F107" s="201"/>
      <c r="G107" s="181"/>
      <c r="H107" s="181"/>
      <c r="I107" s="181"/>
      <c r="J107" s="249"/>
      <c r="K107" s="181"/>
      <c r="L107" s="88">
        <f>L15+L22+L24+L26+L29+L32+L36+L39+L43+L51+L54+L67+L72+L77+L81+L85+L88+L91+L102+L106+L19+L97</f>
        <v>2536727</v>
      </c>
      <c r="M107" s="88">
        <f>M15+M22+M24+M26+M29+M32+M36+M39+M43+M51+M54+M67+M72+M77+M81+M85+M88+M91+M102+M106+M19+M53</f>
        <v>2571092</v>
      </c>
      <c r="N107" s="88">
        <f>N15+N22+N24+N26+N29+N32+N36+N39+N43+N51+N54+N67+N72+N77+N81+N85+N88+N91+N102+N106+N17+N53</f>
        <v>2661346</v>
      </c>
    </row>
    <row r="108" spans="6:10" ht="14.25">
      <c r="F108" s="307"/>
      <c r="J108" s="238"/>
    </row>
    <row r="109" spans="6:14" ht="14.25" hidden="1">
      <c r="F109" s="307"/>
      <c r="J109" s="238"/>
      <c r="L109" s="218">
        <f>L15+L22+L24+L26+L27+L30+L34+L37+L48+L54+L70+L74+L82+L98+L40+L61</f>
        <v>1997623</v>
      </c>
      <c r="M109" s="262">
        <v>2457390</v>
      </c>
      <c r="N109" s="262">
        <v>2602762</v>
      </c>
    </row>
    <row r="110" spans="6:14" ht="14.25" hidden="1">
      <c r="F110" s="307"/>
      <c r="J110" s="238"/>
      <c r="L110" s="218">
        <f>'[1]1. Дох.'!C46-'7.Функ.20-22'!L107</f>
        <v>565352.3600000003</v>
      </c>
      <c r="M110" s="218">
        <f>'[1]1. Дох.'!D46-'7.Функ.20-22'!M107</f>
        <v>725886.9299999997</v>
      </c>
      <c r="N110" s="218">
        <f>'[1]1. Дох.'!E46-'7.Функ.20-22'!N107</f>
        <v>823152.6699999999</v>
      </c>
    </row>
    <row r="111" spans="6:10" ht="14.25" hidden="1">
      <c r="F111" s="307"/>
      <c r="J111" s="238"/>
    </row>
    <row r="112" spans="6:14" ht="14.25" hidden="1">
      <c r="F112" s="307"/>
      <c r="J112" s="238"/>
      <c r="L112" s="264">
        <f>2338267-L107</f>
        <v>-198460</v>
      </c>
      <c r="M112" s="264">
        <f>M109-M107</f>
        <v>-113702</v>
      </c>
      <c r="N112" s="264">
        <f>N109-N107</f>
        <v>-58584</v>
      </c>
    </row>
    <row r="113" spans="6:10" ht="14.25" hidden="1">
      <c r="F113" s="307"/>
      <c r="J113" s="238"/>
    </row>
    <row r="114" spans="6:14" ht="14.25" hidden="1">
      <c r="F114" s="307"/>
      <c r="J114" s="238" t="s">
        <v>334</v>
      </c>
      <c r="L114" s="40" t="s">
        <v>333</v>
      </c>
      <c r="M114" s="32">
        <v>1369000</v>
      </c>
      <c r="N114" s="32">
        <v>1369000</v>
      </c>
    </row>
    <row r="115" spans="6:14" ht="14.25" hidden="1">
      <c r="F115" s="307"/>
      <c r="J115" s="238" t="s">
        <v>335</v>
      </c>
      <c r="L115" s="263">
        <f>L114-L15-L22-L24-L25-L54</f>
        <v>471621</v>
      </c>
      <c r="M115" s="263">
        <f>M114-M15-M22-M24-M25-M54</f>
        <v>381403</v>
      </c>
      <c r="N115" s="263">
        <f>N114-N15-N22-N24-N25-N54</f>
        <v>362396</v>
      </c>
    </row>
    <row r="116" spans="6:10" ht="14.25">
      <c r="F116" s="307"/>
      <c r="J116" s="238"/>
    </row>
    <row r="117" spans="6:15" ht="14.25">
      <c r="F117" s="307"/>
      <c r="J117" s="238"/>
      <c r="L117" s="306"/>
      <c r="M117" s="306"/>
      <c r="N117" s="306"/>
      <c r="O117" s="306"/>
    </row>
    <row r="118" ht="14.25">
      <c r="J118" s="238"/>
    </row>
    <row r="119" ht="14.25">
      <c r="J119" s="238"/>
    </row>
    <row r="120" ht="14.25">
      <c r="J120" s="238"/>
    </row>
    <row r="121" ht="14.25">
      <c r="J121" s="238"/>
    </row>
    <row r="122" ht="14.25">
      <c r="J122" s="238"/>
    </row>
    <row r="123" ht="14.25">
      <c r="J123" s="238"/>
    </row>
    <row r="124" ht="14.25">
      <c r="J124" s="238"/>
    </row>
    <row r="125" ht="14.25">
      <c r="J125" s="238"/>
    </row>
    <row r="126" ht="14.25">
      <c r="J126" s="238"/>
    </row>
    <row r="127" ht="14.25">
      <c r="J127" s="238"/>
    </row>
    <row r="128" ht="14.25">
      <c r="J128" s="238"/>
    </row>
    <row r="129" ht="14.25">
      <c r="J129" s="238"/>
    </row>
    <row r="130" ht="14.25">
      <c r="J130" s="238"/>
    </row>
    <row r="131" ht="14.25">
      <c r="J131" s="238"/>
    </row>
    <row r="132" ht="14.25">
      <c r="J132" s="238"/>
    </row>
    <row r="133" ht="14.25">
      <c r="J133" s="238"/>
    </row>
    <row r="134" ht="14.25">
      <c r="J134" s="238"/>
    </row>
    <row r="135" ht="14.25">
      <c r="J135" s="238"/>
    </row>
    <row r="136" ht="14.25">
      <c r="J136" s="238"/>
    </row>
    <row r="137" ht="14.25">
      <c r="J137" s="238"/>
    </row>
    <row r="138" ht="14.25">
      <c r="J138" s="238"/>
    </row>
    <row r="139" ht="14.25">
      <c r="J139" s="238"/>
    </row>
    <row r="140" ht="14.25">
      <c r="J140" s="238"/>
    </row>
    <row r="141" ht="14.25">
      <c r="J141" s="238"/>
    </row>
    <row r="142" ht="14.25">
      <c r="J142" s="238"/>
    </row>
    <row r="143" ht="14.25">
      <c r="J143" s="238"/>
    </row>
    <row r="144" ht="14.25">
      <c r="J144" s="238"/>
    </row>
  </sheetData>
  <sheetProtection/>
  <mergeCells count="28">
    <mergeCell ref="A6:O6"/>
    <mergeCell ref="A49:B49"/>
    <mergeCell ref="A68:B68"/>
    <mergeCell ref="A69:B69"/>
    <mergeCell ref="A70:B70"/>
    <mergeCell ref="F2:N2"/>
    <mergeCell ref="F3:L3"/>
    <mergeCell ref="F4:N4"/>
    <mergeCell ref="A8:B8"/>
    <mergeCell ref="A11:B11"/>
    <mergeCell ref="A12:B12"/>
    <mergeCell ref="A104:B104"/>
    <mergeCell ref="A75:B75"/>
    <mergeCell ref="B78:C78"/>
    <mergeCell ref="A82:B82"/>
    <mergeCell ref="A83:B83"/>
    <mergeCell ref="A16:B16"/>
    <mergeCell ref="A20:B20"/>
    <mergeCell ref="A44:B44"/>
    <mergeCell ref="A45:B45"/>
    <mergeCell ref="A103:B103"/>
    <mergeCell ref="A98:B98"/>
    <mergeCell ref="A48:B48"/>
    <mergeCell ref="A89:B89"/>
    <mergeCell ref="A73:B73"/>
    <mergeCell ref="A74:B74"/>
    <mergeCell ref="A99:B99"/>
    <mergeCell ref="A100:B100"/>
  </mergeCells>
  <printOptions/>
  <pageMargins left="0.7480314960629921" right="0.5118110236220472" top="0.31496062992125984" bottom="0.31496062992125984" header="0.6692913385826772" footer="0.5511811023622047"/>
  <pageSetup horizontalDpi="600" verticalDpi="600" orientation="portrait" scale="87" r:id="rId1"/>
</worksheet>
</file>

<file path=xl/worksheets/sheet8.xml><?xml version="1.0" encoding="utf-8"?>
<worksheet xmlns="http://schemas.openxmlformats.org/spreadsheetml/2006/main" xmlns:r="http://schemas.openxmlformats.org/officeDocument/2006/relationships">
  <sheetPr>
    <tabColor rgb="FF92D050"/>
  </sheetPr>
  <dimension ref="A1:O95"/>
  <sheetViews>
    <sheetView workbookViewId="0" topLeftCell="B75">
      <selection activeCell="A4" sqref="A4:L4"/>
    </sheetView>
  </sheetViews>
  <sheetFormatPr defaultColWidth="9.140625" defaultRowHeight="12.75"/>
  <cols>
    <col min="1" max="1" width="2.28125" style="32" hidden="1" customWidth="1"/>
    <col min="2" max="2" width="45.140625" style="33" customWidth="1"/>
    <col min="3" max="3" width="3.7109375" style="33" customWidth="1"/>
    <col min="4" max="4" width="2.8515625" style="33" customWidth="1"/>
    <col min="5" max="5" width="4.140625" style="33" customWidth="1"/>
    <col min="6" max="6" width="4.7109375" style="242" customWidth="1"/>
    <col min="7" max="7" width="6.140625" style="238" customWidth="1"/>
    <col min="8" max="8" width="10.7109375" style="238" hidden="1" customWidth="1"/>
    <col min="9" max="9" width="4.421875" style="40" customWidth="1"/>
    <col min="10" max="10" width="13.140625" style="40" customWidth="1"/>
    <col min="11" max="12" width="12.140625" style="32" customWidth="1"/>
    <col min="13" max="14" width="9.140625" style="32" customWidth="1"/>
    <col min="15" max="15" width="4.421875" style="32" customWidth="1"/>
    <col min="16" max="16384" width="9.140625" style="32" customWidth="1"/>
  </cols>
  <sheetData>
    <row r="1" spans="3:12" ht="16.5" customHeight="1">
      <c r="C1" s="381" t="s">
        <v>256</v>
      </c>
      <c r="D1" s="381"/>
      <c r="E1" s="381"/>
      <c r="F1" s="381"/>
      <c r="G1" s="381"/>
      <c r="H1" s="381"/>
      <c r="I1" s="381"/>
      <c r="J1" s="381"/>
      <c r="K1" s="42"/>
      <c r="L1" s="42"/>
    </row>
    <row r="2" spans="3:12" ht="45.75" customHeight="1">
      <c r="C2" s="388" t="s">
        <v>390</v>
      </c>
      <c r="D2" s="388"/>
      <c r="E2" s="388"/>
      <c r="F2" s="388"/>
      <c r="G2" s="388"/>
      <c r="H2" s="388"/>
      <c r="I2" s="388"/>
      <c r="J2" s="388"/>
      <c r="K2" s="388"/>
      <c r="L2" s="388"/>
    </row>
    <row r="3" spans="6:12" ht="5.25" customHeight="1">
      <c r="F3" s="14"/>
      <c r="G3" s="43"/>
      <c r="H3" s="43"/>
      <c r="I3" s="43"/>
      <c r="J3" s="43"/>
      <c r="K3" s="43"/>
      <c r="L3" s="43"/>
    </row>
    <row r="4" spans="1:15" ht="61.5" customHeight="1">
      <c r="A4" s="386" t="s">
        <v>395</v>
      </c>
      <c r="B4" s="386"/>
      <c r="C4" s="386"/>
      <c r="D4" s="386"/>
      <c r="E4" s="386"/>
      <c r="F4" s="386"/>
      <c r="G4" s="386"/>
      <c r="H4" s="386"/>
      <c r="I4" s="386"/>
      <c r="J4" s="386"/>
      <c r="K4" s="386"/>
      <c r="L4" s="386"/>
      <c r="M4" s="254"/>
      <c r="N4" s="254"/>
      <c r="O4" s="254"/>
    </row>
    <row r="5" spans="1:12" ht="12.75" customHeight="1">
      <c r="A5" s="34"/>
      <c r="B5" s="34"/>
      <c r="C5" s="37"/>
      <c r="D5" s="37"/>
      <c r="E5" s="37"/>
      <c r="F5" s="161"/>
      <c r="G5" s="34"/>
      <c r="H5" s="34"/>
      <c r="I5" s="34"/>
      <c r="K5" s="34"/>
      <c r="L5" s="220" t="s">
        <v>281</v>
      </c>
    </row>
    <row r="6" spans="1:12" s="45" customFormat="1" ht="21.75" customHeight="1">
      <c r="A6" s="389" t="s">
        <v>37</v>
      </c>
      <c r="B6" s="389"/>
      <c r="C6" s="41" t="s">
        <v>191</v>
      </c>
      <c r="D6" s="41" t="s">
        <v>192</v>
      </c>
      <c r="E6" s="162" t="s">
        <v>210</v>
      </c>
      <c r="F6" s="41" t="s">
        <v>368</v>
      </c>
      <c r="G6" s="163" t="s">
        <v>86</v>
      </c>
      <c r="H6" s="163" t="s">
        <v>40</v>
      </c>
      <c r="I6" s="163" t="s">
        <v>41</v>
      </c>
      <c r="J6" s="44">
        <v>2020</v>
      </c>
      <c r="K6" s="44">
        <v>2021</v>
      </c>
      <c r="L6" s="44">
        <v>2022</v>
      </c>
    </row>
    <row r="7" spans="1:12" s="45" customFormat="1" ht="36.75" customHeight="1">
      <c r="A7" s="53"/>
      <c r="B7" s="255" t="s">
        <v>369</v>
      </c>
      <c r="C7" s="164">
        <v>62</v>
      </c>
      <c r="D7" s="53"/>
      <c r="E7" s="53"/>
      <c r="F7" s="165"/>
      <c r="G7" s="166"/>
      <c r="H7" s="166"/>
      <c r="I7" s="166"/>
      <c r="J7" s="90">
        <f>J8+J40+J47+J54+J59+J81+J76</f>
        <v>2536727</v>
      </c>
      <c r="K7" s="90">
        <f>K8+K40+K47+K54+K59+K81</f>
        <v>2571092</v>
      </c>
      <c r="L7" s="90">
        <f>L8+L40+L47+L54+L59+L81</f>
        <v>2661346</v>
      </c>
    </row>
    <row r="8" spans="1:12" s="45" customFormat="1" ht="28.5" customHeight="1">
      <c r="A8" s="53"/>
      <c r="B8" s="167" t="s">
        <v>280</v>
      </c>
      <c r="C8" s="168">
        <v>62</v>
      </c>
      <c r="D8" s="169">
        <v>0</v>
      </c>
      <c r="E8" s="169">
        <v>11</v>
      </c>
      <c r="F8" s="168"/>
      <c r="G8" s="166"/>
      <c r="H8" s="166"/>
      <c r="I8" s="166"/>
      <c r="J8" s="89">
        <f>J9</f>
        <v>1309104</v>
      </c>
      <c r="K8" s="89">
        <f>K9</f>
        <v>1450700</v>
      </c>
      <c r="L8" s="89">
        <f>L9</f>
        <v>1507354</v>
      </c>
    </row>
    <row r="9" spans="1:12" s="45" customFormat="1" ht="17.25" customHeight="1">
      <c r="A9" s="53"/>
      <c r="B9" s="170" t="s">
        <v>188</v>
      </c>
      <c r="C9" s="169">
        <v>62</v>
      </c>
      <c r="D9" s="169">
        <v>0</v>
      </c>
      <c r="E9" s="169">
        <v>11</v>
      </c>
      <c r="F9" s="168">
        <v>862</v>
      </c>
      <c r="G9" s="166"/>
      <c r="H9" s="166"/>
      <c r="I9" s="166"/>
      <c r="J9" s="89">
        <f>J12+J18+J20+J22+J25+J28+J31+J34+J39+J15</f>
        <v>1309104</v>
      </c>
      <c r="K9" s="89">
        <f>K12+K18+K20+K22+K25+K28+K31+K34+K39+K15+K36</f>
        <v>1450700</v>
      </c>
      <c r="L9" s="89">
        <f>L12+L18+L20+L22+L25+L28+L31+L34+L39+L15+L36</f>
        <v>1507354</v>
      </c>
    </row>
    <row r="10" spans="1:12" ht="27" customHeight="1" hidden="1">
      <c r="A10" s="56" t="s">
        <v>89</v>
      </c>
      <c r="B10" s="171" t="s">
        <v>195</v>
      </c>
      <c r="C10" s="53">
        <v>62</v>
      </c>
      <c r="D10" s="53">
        <v>0</v>
      </c>
      <c r="E10" s="53">
        <v>11</v>
      </c>
      <c r="F10" s="201">
        <v>862</v>
      </c>
      <c r="G10" s="195" t="s">
        <v>211</v>
      </c>
      <c r="H10" s="227" t="s">
        <v>282</v>
      </c>
      <c r="I10" s="228" t="s">
        <v>90</v>
      </c>
      <c r="J10" s="87">
        <f aca="true" t="shared" si="0" ref="J10:L11">J11</f>
        <v>0</v>
      </c>
      <c r="K10" s="87">
        <f t="shared" si="0"/>
        <v>0</v>
      </c>
      <c r="L10" s="87">
        <f t="shared" si="0"/>
        <v>0</v>
      </c>
    </row>
    <row r="11" spans="1:12" ht="48.75" customHeight="1" hidden="1">
      <c r="A11" s="48" t="s">
        <v>88</v>
      </c>
      <c r="B11" s="48" t="s">
        <v>88</v>
      </c>
      <c r="C11" s="53">
        <v>62</v>
      </c>
      <c r="D11" s="53">
        <v>0</v>
      </c>
      <c r="E11" s="53">
        <v>11</v>
      </c>
      <c r="F11" s="201">
        <v>862</v>
      </c>
      <c r="G11" s="195" t="s">
        <v>211</v>
      </c>
      <c r="H11" s="227" t="s">
        <v>282</v>
      </c>
      <c r="I11" s="227" t="s">
        <v>23</v>
      </c>
      <c r="J11" s="87">
        <f t="shared" si="0"/>
        <v>0</v>
      </c>
      <c r="K11" s="87">
        <f t="shared" si="0"/>
        <v>0</v>
      </c>
      <c r="L11" s="87">
        <f t="shared" si="0"/>
        <v>0</v>
      </c>
    </row>
    <row r="12" spans="1:12" ht="25.5" customHeight="1" hidden="1">
      <c r="A12" s="48" t="s">
        <v>91</v>
      </c>
      <c r="B12" s="48" t="s">
        <v>91</v>
      </c>
      <c r="C12" s="53">
        <v>62</v>
      </c>
      <c r="D12" s="53">
        <v>0</v>
      </c>
      <c r="E12" s="53">
        <v>11</v>
      </c>
      <c r="F12" s="201">
        <v>862</v>
      </c>
      <c r="G12" s="195" t="s">
        <v>211</v>
      </c>
      <c r="H12" s="227" t="s">
        <v>282</v>
      </c>
      <c r="I12" s="227" t="s">
        <v>24</v>
      </c>
      <c r="J12" s="87">
        <f>'6.Вед.20-22 '!L15</f>
        <v>0</v>
      </c>
      <c r="K12" s="87">
        <f>'6.Вед.20-22 '!M15</f>
        <v>0</v>
      </c>
      <c r="L12" s="87">
        <f>'6.Вед.20-22 '!N15</f>
        <v>0</v>
      </c>
    </row>
    <row r="13" spans="1:12" ht="25.5" customHeight="1">
      <c r="A13" s="176"/>
      <c r="B13" s="309" t="s">
        <v>374</v>
      </c>
      <c r="C13" s="53">
        <v>62</v>
      </c>
      <c r="D13" s="53">
        <v>0</v>
      </c>
      <c r="E13" s="53">
        <v>11</v>
      </c>
      <c r="F13" s="201">
        <v>862</v>
      </c>
      <c r="G13" s="195" t="s">
        <v>309</v>
      </c>
      <c r="H13" s="227"/>
      <c r="I13" s="227"/>
      <c r="J13" s="282">
        <f aca="true" t="shared" si="1" ref="J13:L14">J14</f>
        <v>483804</v>
      </c>
      <c r="K13" s="282">
        <f>K14</f>
        <v>498700</v>
      </c>
      <c r="L13" s="282">
        <f t="shared" si="1"/>
        <v>501300</v>
      </c>
    </row>
    <row r="14" spans="1:12" ht="25.5" customHeight="1">
      <c r="A14" s="176"/>
      <c r="B14" s="309" t="s">
        <v>88</v>
      </c>
      <c r="C14" s="53">
        <v>62</v>
      </c>
      <c r="D14" s="53">
        <v>0</v>
      </c>
      <c r="E14" s="53">
        <v>11</v>
      </c>
      <c r="F14" s="201">
        <v>862</v>
      </c>
      <c r="G14" s="195" t="s">
        <v>309</v>
      </c>
      <c r="H14" s="227"/>
      <c r="I14" s="227" t="s">
        <v>23</v>
      </c>
      <c r="J14" s="282">
        <f>J15</f>
        <v>483804</v>
      </c>
      <c r="K14" s="282">
        <f t="shared" si="1"/>
        <v>498700</v>
      </c>
      <c r="L14" s="282">
        <f t="shared" si="1"/>
        <v>501300</v>
      </c>
    </row>
    <row r="15" spans="1:12" ht="25.5" customHeight="1">
      <c r="A15" s="176"/>
      <c r="B15" s="309" t="s">
        <v>91</v>
      </c>
      <c r="C15" s="53">
        <v>62</v>
      </c>
      <c r="D15" s="53">
        <v>0</v>
      </c>
      <c r="E15" s="53">
        <v>11</v>
      </c>
      <c r="F15" s="201">
        <v>862</v>
      </c>
      <c r="G15" s="195" t="s">
        <v>309</v>
      </c>
      <c r="H15" s="227"/>
      <c r="I15" s="227" t="s">
        <v>24</v>
      </c>
      <c r="J15" s="282">
        <f>370000+113804</f>
        <v>483804</v>
      </c>
      <c r="K15" s="282">
        <f>383000+115700</f>
        <v>498700</v>
      </c>
      <c r="L15" s="282">
        <f>385000+116300</f>
        <v>501300</v>
      </c>
    </row>
    <row r="16" spans="1:12" ht="25.5" customHeight="1">
      <c r="A16" s="378" t="s">
        <v>92</v>
      </c>
      <c r="B16" s="379"/>
      <c r="C16" s="53">
        <v>62</v>
      </c>
      <c r="D16" s="53">
        <v>0</v>
      </c>
      <c r="E16" s="53">
        <v>11</v>
      </c>
      <c r="F16" s="201">
        <v>862</v>
      </c>
      <c r="G16" s="195" t="s">
        <v>212</v>
      </c>
      <c r="H16" s="227" t="s">
        <v>283</v>
      </c>
      <c r="I16" s="166"/>
      <c r="J16" s="87">
        <f>J17+J19+J21</f>
        <v>816500</v>
      </c>
      <c r="K16" s="87">
        <f>K17+K19+K21</f>
        <v>906000</v>
      </c>
      <c r="L16" s="87">
        <f>L17+L19+L21</f>
        <v>921854</v>
      </c>
    </row>
    <row r="17" spans="1:12" ht="50.25" customHeight="1">
      <c r="A17" s="171"/>
      <c r="B17" s="48" t="s">
        <v>88</v>
      </c>
      <c r="C17" s="53">
        <v>62</v>
      </c>
      <c r="D17" s="53">
        <v>0</v>
      </c>
      <c r="E17" s="53">
        <v>11</v>
      </c>
      <c r="F17" s="201">
        <v>862</v>
      </c>
      <c r="G17" s="195" t="s">
        <v>212</v>
      </c>
      <c r="H17" s="227" t="s">
        <v>283</v>
      </c>
      <c r="I17" s="166" t="s">
        <v>23</v>
      </c>
      <c r="J17" s="87">
        <f>J18</f>
        <v>668000</v>
      </c>
      <c r="K17" s="87">
        <f>K18</f>
        <v>749200</v>
      </c>
      <c r="L17" s="172">
        <f>L18</f>
        <v>755400</v>
      </c>
    </row>
    <row r="18" spans="1:12" ht="24.75" customHeight="1">
      <c r="A18" s="173"/>
      <c r="B18" s="48" t="s">
        <v>91</v>
      </c>
      <c r="C18" s="53">
        <v>62</v>
      </c>
      <c r="D18" s="53">
        <v>0</v>
      </c>
      <c r="E18" s="53">
        <v>11</v>
      </c>
      <c r="F18" s="201">
        <v>862</v>
      </c>
      <c r="G18" s="195" t="s">
        <v>212</v>
      </c>
      <c r="H18" s="227" t="s">
        <v>283</v>
      </c>
      <c r="I18" s="166" t="s">
        <v>24</v>
      </c>
      <c r="J18" s="87">
        <f>'6.Вед.20-22 '!L22</f>
        <v>668000</v>
      </c>
      <c r="K18" s="87">
        <f>'6.Вед.20-22 '!M22</f>
        <v>749200</v>
      </c>
      <c r="L18" s="87">
        <f>'6.Вед.20-22 '!N22</f>
        <v>755400</v>
      </c>
    </row>
    <row r="19" spans="1:12" ht="24.75" customHeight="1">
      <c r="A19" s="173"/>
      <c r="B19" s="70" t="s">
        <v>186</v>
      </c>
      <c r="C19" s="53">
        <v>62</v>
      </c>
      <c r="D19" s="53">
        <v>0</v>
      </c>
      <c r="E19" s="53">
        <v>11</v>
      </c>
      <c r="F19" s="201">
        <v>862</v>
      </c>
      <c r="G19" s="195" t="s">
        <v>212</v>
      </c>
      <c r="H19" s="227" t="s">
        <v>283</v>
      </c>
      <c r="I19" s="229" t="s">
        <v>25</v>
      </c>
      <c r="J19" s="87">
        <f>J20</f>
        <v>122646</v>
      </c>
      <c r="K19" s="87">
        <f>K20</f>
        <v>130946</v>
      </c>
      <c r="L19" s="87">
        <f>L20</f>
        <v>140600</v>
      </c>
    </row>
    <row r="20" spans="1:12" ht="24.75" customHeight="1">
      <c r="A20" s="173"/>
      <c r="B20" s="174" t="s">
        <v>93</v>
      </c>
      <c r="C20" s="53">
        <v>62</v>
      </c>
      <c r="D20" s="53">
        <v>0</v>
      </c>
      <c r="E20" s="53">
        <v>11</v>
      </c>
      <c r="F20" s="201">
        <v>862</v>
      </c>
      <c r="G20" s="195" t="s">
        <v>212</v>
      </c>
      <c r="H20" s="227" t="s">
        <v>283</v>
      </c>
      <c r="I20" s="229" t="s">
        <v>26</v>
      </c>
      <c r="J20" s="87">
        <f>'6.Вед.20-22 '!L24</f>
        <v>122646</v>
      </c>
      <c r="K20" s="87">
        <f>'6.Вед.20-22 '!M24</f>
        <v>130946</v>
      </c>
      <c r="L20" s="87">
        <f>'6.Вед.20-22 '!N24</f>
        <v>140600</v>
      </c>
    </row>
    <row r="21" spans="1:12" ht="15.75" customHeight="1">
      <c r="A21" s="173"/>
      <c r="B21" s="230" t="s">
        <v>27</v>
      </c>
      <c r="C21" s="53">
        <v>62</v>
      </c>
      <c r="D21" s="53">
        <v>0</v>
      </c>
      <c r="E21" s="53">
        <v>11</v>
      </c>
      <c r="F21" s="201">
        <v>862</v>
      </c>
      <c r="G21" s="195" t="s">
        <v>212</v>
      </c>
      <c r="H21" s="227" t="s">
        <v>283</v>
      </c>
      <c r="I21" s="166" t="s">
        <v>28</v>
      </c>
      <c r="J21" s="87">
        <f>J22</f>
        <v>25854</v>
      </c>
      <c r="K21" s="87">
        <f>K22</f>
        <v>25854</v>
      </c>
      <c r="L21" s="87">
        <f>L22</f>
        <v>25854</v>
      </c>
    </row>
    <row r="22" spans="1:12" ht="15.75" customHeight="1">
      <c r="A22" s="173"/>
      <c r="B22" s="175" t="s">
        <v>184</v>
      </c>
      <c r="C22" s="53">
        <v>62</v>
      </c>
      <c r="D22" s="53">
        <v>0</v>
      </c>
      <c r="E22" s="53">
        <v>11</v>
      </c>
      <c r="F22" s="201">
        <v>862</v>
      </c>
      <c r="G22" s="195" t="s">
        <v>212</v>
      </c>
      <c r="H22" s="227" t="s">
        <v>283</v>
      </c>
      <c r="I22" s="166" t="s">
        <v>185</v>
      </c>
      <c r="J22" s="87">
        <f>'6.Вед.20-22 '!L26</f>
        <v>25854</v>
      </c>
      <c r="K22" s="87">
        <f>'6.Вед.20-22 '!M26</f>
        <v>25854</v>
      </c>
      <c r="L22" s="87">
        <f>'6.Вед.20-22 '!N26</f>
        <v>25854</v>
      </c>
    </row>
    <row r="23" spans="1:12" ht="27" customHeight="1">
      <c r="A23" s="173"/>
      <c r="B23" s="257" t="s">
        <v>320</v>
      </c>
      <c r="C23" s="53">
        <v>62</v>
      </c>
      <c r="D23" s="53">
        <v>0</v>
      </c>
      <c r="E23" s="53">
        <v>11</v>
      </c>
      <c r="F23" s="201">
        <v>862</v>
      </c>
      <c r="G23" s="195" t="s">
        <v>336</v>
      </c>
      <c r="H23" s="227"/>
      <c r="I23" s="166"/>
      <c r="J23" s="87">
        <f aca="true" t="shared" si="2" ref="J23:L24">J24</f>
        <v>0</v>
      </c>
      <c r="K23" s="87">
        <f t="shared" si="2"/>
        <v>0</v>
      </c>
      <c r="L23" s="87">
        <f t="shared" si="2"/>
        <v>0</v>
      </c>
    </row>
    <row r="24" spans="1:12" ht="25.5" customHeight="1">
      <c r="A24" s="173"/>
      <c r="B24" s="70" t="s">
        <v>186</v>
      </c>
      <c r="C24" s="53">
        <v>62</v>
      </c>
      <c r="D24" s="53">
        <v>0</v>
      </c>
      <c r="E24" s="53">
        <v>11</v>
      </c>
      <c r="F24" s="201">
        <v>862</v>
      </c>
      <c r="G24" s="195" t="s">
        <v>336</v>
      </c>
      <c r="H24" s="227" t="s">
        <v>283</v>
      </c>
      <c r="I24" s="229" t="s">
        <v>25</v>
      </c>
      <c r="J24" s="87">
        <f t="shared" si="2"/>
        <v>0</v>
      </c>
      <c r="K24" s="87">
        <f t="shared" si="2"/>
        <v>0</v>
      </c>
      <c r="L24" s="87">
        <f t="shared" si="2"/>
        <v>0</v>
      </c>
    </row>
    <row r="25" spans="1:12" ht="27.75" customHeight="1">
      <c r="A25" s="173"/>
      <c r="B25" s="174" t="s">
        <v>93</v>
      </c>
      <c r="C25" s="53">
        <v>62</v>
      </c>
      <c r="D25" s="53">
        <v>0</v>
      </c>
      <c r="E25" s="53">
        <v>11</v>
      </c>
      <c r="F25" s="201">
        <v>862</v>
      </c>
      <c r="G25" s="195" t="s">
        <v>336</v>
      </c>
      <c r="H25" s="227" t="s">
        <v>283</v>
      </c>
      <c r="I25" s="229" t="s">
        <v>26</v>
      </c>
      <c r="J25" s="87">
        <f>'6.Вед.20-22 '!L29</f>
        <v>0</v>
      </c>
      <c r="K25" s="87">
        <f>'6.Вед.20-22 '!M29</f>
        <v>0</v>
      </c>
      <c r="L25" s="87">
        <f>'6.Вед.20-22 '!N29</f>
        <v>0</v>
      </c>
    </row>
    <row r="26" spans="1:12" ht="15.75" customHeight="1">
      <c r="A26" s="173"/>
      <c r="B26" s="230" t="s">
        <v>284</v>
      </c>
      <c r="C26" s="53">
        <v>62</v>
      </c>
      <c r="D26" s="53">
        <v>0</v>
      </c>
      <c r="E26" s="53">
        <v>11</v>
      </c>
      <c r="F26" s="201">
        <v>862</v>
      </c>
      <c r="G26" s="195" t="s">
        <v>285</v>
      </c>
      <c r="H26" s="227" t="s">
        <v>286</v>
      </c>
      <c r="I26" s="166"/>
      <c r="J26" s="87">
        <f aca="true" t="shared" si="3" ref="J26:L27">J27</f>
        <v>5000</v>
      </c>
      <c r="K26" s="87">
        <f t="shared" si="3"/>
        <v>4900</v>
      </c>
      <c r="L26" s="87">
        <f t="shared" si="3"/>
        <v>4700</v>
      </c>
    </row>
    <row r="27" spans="1:12" ht="15.75" customHeight="1">
      <c r="A27" s="173"/>
      <c r="B27" s="230" t="s">
        <v>27</v>
      </c>
      <c r="C27" s="53">
        <v>62</v>
      </c>
      <c r="D27" s="53">
        <v>0</v>
      </c>
      <c r="E27" s="53">
        <v>11</v>
      </c>
      <c r="F27" s="201">
        <v>862</v>
      </c>
      <c r="G27" s="195" t="s">
        <v>285</v>
      </c>
      <c r="H27" s="227" t="s">
        <v>286</v>
      </c>
      <c r="I27" s="166" t="s">
        <v>28</v>
      </c>
      <c r="J27" s="87">
        <f t="shared" si="3"/>
        <v>5000</v>
      </c>
      <c r="K27" s="87">
        <f t="shared" si="3"/>
        <v>4900</v>
      </c>
      <c r="L27" s="87">
        <f t="shared" si="3"/>
        <v>4700</v>
      </c>
    </row>
    <row r="28" spans="1:12" ht="15.75" customHeight="1">
      <c r="A28" s="173"/>
      <c r="B28" s="175" t="s">
        <v>184</v>
      </c>
      <c r="C28" s="53">
        <v>62</v>
      </c>
      <c r="D28" s="53">
        <v>0</v>
      </c>
      <c r="E28" s="53">
        <v>11</v>
      </c>
      <c r="F28" s="201">
        <v>862</v>
      </c>
      <c r="G28" s="195" t="s">
        <v>285</v>
      </c>
      <c r="H28" s="227" t="s">
        <v>286</v>
      </c>
      <c r="I28" s="166" t="s">
        <v>185</v>
      </c>
      <c r="J28" s="87">
        <f>'6.Вед.20-22 '!L32</f>
        <v>5000</v>
      </c>
      <c r="K28" s="87">
        <f>'6.Вед.20-22 '!M32</f>
        <v>4900</v>
      </c>
      <c r="L28" s="87">
        <f>'6.Вед.20-22 '!N32</f>
        <v>4700</v>
      </c>
    </row>
    <row r="29" spans="1:12" s="36" customFormat="1" ht="61.5" customHeight="1">
      <c r="A29" s="56" t="s">
        <v>95</v>
      </c>
      <c r="B29" s="176" t="s">
        <v>199</v>
      </c>
      <c r="C29" s="53">
        <v>62</v>
      </c>
      <c r="D29" s="53">
        <v>0</v>
      </c>
      <c r="E29" s="53">
        <v>11</v>
      </c>
      <c r="F29" s="201">
        <v>862</v>
      </c>
      <c r="G29" s="195" t="s">
        <v>213</v>
      </c>
      <c r="H29" s="227" t="s">
        <v>287</v>
      </c>
      <c r="I29" s="166"/>
      <c r="J29" s="87">
        <f aca="true" t="shared" si="4" ref="J29:L30">J30</f>
        <v>3000</v>
      </c>
      <c r="K29" s="87">
        <f t="shared" si="4"/>
        <v>3000</v>
      </c>
      <c r="L29" s="87">
        <f t="shared" si="4"/>
        <v>3000</v>
      </c>
    </row>
    <row r="30" spans="1:12" ht="14.25" customHeight="1">
      <c r="A30" s="173"/>
      <c r="B30" s="177" t="s">
        <v>58</v>
      </c>
      <c r="C30" s="53">
        <v>62</v>
      </c>
      <c r="D30" s="53">
        <v>0</v>
      </c>
      <c r="E30" s="53">
        <v>11</v>
      </c>
      <c r="F30" s="201">
        <v>862</v>
      </c>
      <c r="G30" s="195" t="s">
        <v>213</v>
      </c>
      <c r="H30" s="227" t="s">
        <v>287</v>
      </c>
      <c r="I30" s="166" t="s">
        <v>45</v>
      </c>
      <c r="J30" s="87">
        <f t="shared" si="4"/>
        <v>3000</v>
      </c>
      <c r="K30" s="87">
        <f t="shared" si="4"/>
        <v>3000</v>
      </c>
      <c r="L30" s="87">
        <f t="shared" si="4"/>
        <v>3000</v>
      </c>
    </row>
    <row r="31" spans="1:12" ht="16.5" customHeight="1">
      <c r="A31" s="173"/>
      <c r="B31" s="178" t="s">
        <v>68</v>
      </c>
      <c r="C31" s="53">
        <v>62</v>
      </c>
      <c r="D31" s="53">
        <v>0</v>
      </c>
      <c r="E31" s="53">
        <v>11</v>
      </c>
      <c r="F31" s="201">
        <v>862</v>
      </c>
      <c r="G31" s="195" t="s">
        <v>213</v>
      </c>
      <c r="H31" s="227" t="s">
        <v>287</v>
      </c>
      <c r="I31" s="229" t="s">
        <v>32</v>
      </c>
      <c r="J31" s="87">
        <f>'6.Вед.20-22 '!L36</f>
        <v>3000</v>
      </c>
      <c r="K31" s="87">
        <f>'6.Вед.20-22 '!M36</f>
        <v>3000</v>
      </c>
      <c r="L31" s="87">
        <f>'6.Вед.20-22 '!N36</f>
        <v>3000</v>
      </c>
    </row>
    <row r="32" spans="1:12" ht="48.75" customHeight="1">
      <c r="A32" s="361" t="s">
        <v>200</v>
      </c>
      <c r="B32" s="362"/>
      <c r="C32" s="53">
        <v>62</v>
      </c>
      <c r="D32" s="53">
        <v>0</v>
      </c>
      <c r="E32" s="53">
        <v>11</v>
      </c>
      <c r="F32" s="201">
        <v>862</v>
      </c>
      <c r="G32" s="195" t="s">
        <v>214</v>
      </c>
      <c r="H32" s="227" t="s">
        <v>288</v>
      </c>
      <c r="I32" s="209"/>
      <c r="J32" s="87">
        <f aca="true" t="shared" si="5" ref="J32:L33">J33</f>
        <v>500</v>
      </c>
      <c r="K32" s="87">
        <f>K33+K35</f>
        <v>37800</v>
      </c>
      <c r="L32" s="87">
        <f>L33+L35</f>
        <v>76200</v>
      </c>
    </row>
    <row r="33" spans="1:12" ht="16.5" customHeight="1">
      <c r="A33" s="173"/>
      <c r="B33" s="177" t="s">
        <v>58</v>
      </c>
      <c r="C33" s="53">
        <v>62</v>
      </c>
      <c r="D33" s="53">
        <v>0</v>
      </c>
      <c r="E33" s="53">
        <v>11</v>
      </c>
      <c r="F33" s="201">
        <v>862</v>
      </c>
      <c r="G33" s="195" t="s">
        <v>214</v>
      </c>
      <c r="H33" s="227" t="s">
        <v>288</v>
      </c>
      <c r="I33" s="166" t="s">
        <v>45</v>
      </c>
      <c r="J33" s="87">
        <f t="shared" si="5"/>
        <v>500</v>
      </c>
      <c r="K33" s="87">
        <f t="shared" si="5"/>
        <v>500</v>
      </c>
      <c r="L33" s="87">
        <f t="shared" si="5"/>
        <v>500</v>
      </c>
    </row>
    <row r="34" spans="1:12" ht="15.75" customHeight="1">
      <c r="A34" s="173"/>
      <c r="B34" s="178" t="s">
        <v>68</v>
      </c>
      <c r="C34" s="53">
        <v>62</v>
      </c>
      <c r="D34" s="53">
        <v>0</v>
      </c>
      <c r="E34" s="53">
        <v>11</v>
      </c>
      <c r="F34" s="201">
        <v>862</v>
      </c>
      <c r="G34" s="195" t="s">
        <v>214</v>
      </c>
      <c r="H34" s="227" t="s">
        <v>288</v>
      </c>
      <c r="I34" s="229" t="s">
        <v>32</v>
      </c>
      <c r="J34" s="87">
        <f>'6.Вед.20-22 '!L51</f>
        <v>500</v>
      </c>
      <c r="K34" s="87">
        <f>'6.Вед.20-22 '!M51</f>
        <v>500</v>
      </c>
      <c r="L34" s="87">
        <f>'6.Вед.20-22 '!N51</f>
        <v>500</v>
      </c>
    </row>
    <row r="35" spans="1:12" ht="15.75" customHeight="1">
      <c r="A35" s="173"/>
      <c r="B35" s="198" t="s">
        <v>34</v>
      </c>
      <c r="C35" s="53">
        <v>70</v>
      </c>
      <c r="D35" s="53">
        <v>0</v>
      </c>
      <c r="E35" s="209" t="s">
        <v>304</v>
      </c>
      <c r="F35" s="201">
        <v>862</v>
      </c>
      <c r="G35" s="166" t="s">
        <v>341</v>
      </c>
      <c r="H35" s="210" t="s">
        <v>307</v>
      </c>
      <c r="I35" s="166"/>
      <c r="J35" s="87"/>
      <c r="K35" s="87">
        <f>K36</f>
        <v>37300</v>
      </c>
      <c r="L35" s="87">
        <f>L36</f>
        <v>75700</v>
      </c>
    </row>
    <row r="36" spans="1:12" ht="15.75" customHeight="1">
      <c r="A36" s="173"/>
      <c r="B36" s="198" t="s">
        <v>34</v>
      </c>
      <c r="C36" s="53">
        <v>70</v>
      </c>
      <c r="D36" s="53">
        <v>0</v>
      </c>
      <c r="E36" s="209" t="s">
        <v>304</v>
      </c>
      <c r="F36" s="201">
        <v>862</v>
      </c>
      <c r="G36" s="166" t="s">
        <v>341</v>
      </c>
      <c r="H36" s="210" t="s">
        <v>307</v>
      </c>
      <c r="I36" s="166" t="s">
        <v>31</v>
      </c>
      <c r="J36" s="87">
        <f>0</f>
        <v>0</v>
      </c>
      <c r="K36" s="87">
        <f>37300</f>
        <v>37300</v>
      </c>
      <c r="L36" s="87">
        <f>75700</f>
        <v>75700</v>
      </c>
    </row>
    <row r="37" spans="1:12" ht="37.5" customHeight="1">
      <c r="A37" s="173"/>
      <c r="B37" s="175" t="s">
        <v>323</v>
      </c>
      <c r="C37" s="265">
        <v>62</v>
      </c>
      <c r="D37" s="53">
        <v>0</v>
      </c>
      <c r="E37" s="53">
        <v>11</v>
      </c>
      <c r="F37" s="201">
        <v>862</v>
      </c>
      <c r="G37" s="195" t="s">
        <v>337</v>
      </c>
      <c r="H37" s="227"/>
      <c r="I37" s="229"/>
      <c r="J37" s="87">
        <f aca="true" t="shared" si="6" ref="J37:L38">J38</f>
        <v>300</v>
      </c>
      <c r="K37" s="87">
        <f t="shared" si="6"/>
        <v>300</v>
      </c>
      <c r="L37" s="87">
        <f t="shared" si="6"/>
        <v>300</v>
      </c>
    </row>
    <row r="38" spans="1:12" ht="27" customHeight="1">
      <c r="A38" s="173"/>
      <c r="B38" s="70" t="s">
        <v>186</v>
      </c>
      <c r="C38" s="53">
        <v>62</v>
      </c>
      <c r="D38" s="53">
        <v>0</v>
      </c>
      <c r="E38" s="53">
        <v>11</v>
      </c>
      <c r="F38" s="201">
        <v>862</v>
      </c>
      <c r="G38" s="195" t="s">
        <v>337</v>
      </c>
      <c r="H38" s="227" t="s">
        <v>283</v>
      </c>
      <c r="I38" s="229" t="s">
        <v>25</v>
      </c>
      <c r="J38" s="87">
        <f t="shared" si="6"/>
        <v>300</v>
      </c>
      <c r="K38" s="87">
        <f t="shared" si="6"/>
        <v>300</v>
      </c>
      <c r="L38" s="87">
        <f t="shared" si="6"/>
        <v>300</v>
      </c>
    </row>
    <row r="39" spans="1:12" ht="28.5" customHeight="1">
      <c r="A39" s="173"/>
      <c r="B39" s="174" t="s">
        <v>93</v>
      </c>
      <c r="C39" s="53">
        <v>62</v>
      </c>
      <c r="D39" s="53">
        <v>0</v>
      </c>
      <c r="E39" s="53">
        <v>11</v>
      </c>
      <c r="F39" s="201">
        <v>862</v>
      </c>
      <c r="G39" s="195" t="s">
        <v>337</v>
      </c>
      <c r="H39" s="227" t="s">
        <v>283</v>
      </c>
      <c r="I39" s="229" t="s">
        <v>25</v>
      </c>
      <c r="J39" s="87">
        <f>'6.Вед.20-22 '!L39</f>
        <v>300</v>
      </c>
      <c r="K39" s="87">
        <f>'6.Вед.20-22 '!M39</f>
        <v>300</v>
      </c>
      <c r="L39" s="87">
        <f>'6.Вед.20-22 '!N39</f>
        <v>300</v>
      </c>
    </row>
    <row r="40" spans="1:12" ht="25.5" customHeight="1">
      <c r="A40" s="173"/>
      <c r="B40" s="179" t="s">
        <v>289</v>
      </c>
      <c r="C40" s="169">
        <v>62</v>
      </c>
      <c r="D40" s="169">
        <v>0</v>
      </c>
      <c r="E40" s="169">
        <v>12</v>
      </c>
      <c r="F40" s="180"/>
      <c r="G40" s="181"/>
      <c r="H40" s="182"/>
      <c r="I40" s="183"/>
      <c r="J40" s="88">
        <f aca="true" t="shared" si="7" ref="J40:L41">J41</f>
        <v>80879</v>
      </c>
      <c r="K40" s="88">
        <f t="shared" si="7"/>
        <v>81597</v>
      </c>
      <c r="L40" s="88">
        <f t="shared" si="7"/>
        <v>84750</v>
      </c>
    </row>
    <row r="41" spans="1:12" ht="15.75" customHeight="1">
      <c r="A41" s="173"/>
      <c r="B41" s="170" t="s">
        <v>188</v>
      </c>
      <c r="C41" s="169">
        <v>62</v>
      </c>
      <c r="D41" s="169">
        <v>0</v>
      </c>
      <c r="E41" s="169">
        <v>12</v>
      </c>
      <c r="F41" s="184">
        <v>862</v>
      </c>
      <c r="G41" s="181"/>
      <c r="H41" s="182"/>
      <c r="I41" s="183"/>
      <c r="J41" s="88">
        <f t="shared" si="7"/>
        <v>80879</v>
      </c>
      <c r="K41" s="88">
        <f t="shared" si="7"/>
        <v>81597</v>
      </c>
      <c r="L41" s="88">
        <f t="shared" si="7"/>
        <v>84750</v>
      </c>
    </row>
    <row r="42" spans="1:12" s="37" customFormat="1" ht="27.75" customHeight="1">
      <c r="A42" s="230" t="s">
        <v>96</v>
      </c>
      <c r="B42" s="230" t="s">
        <v>313</v>
      </c>
      <c r="C42" s="53">
        <v>62</v>
      </c>
      <c r="D42" s="53">
        <v>0</v>
      </c>
      <c r="E42" s="53">
        <v>12</v>
      </c>
      <c r="F42" s="240">
        <v>862</v>
      </c>
      <c r="G42" s="166" t="s">
        <v>215</v>
      </c>
      <c r="H42" s="227" t="s">
        <v>290</v>
      </c>
      <c r="I42" s="166"/>
      <c r="J42" s="87">
        <f>J43+J45</f>
        <v>80879</v>
      </c>
      <c r="K42" s="87">
        <f>K43+K45</f>
        <v>81597</v>
      </c>
      <c r="L42" s="87">
        <f>L43+L45</f>
        <v>84750</v>
      </c>
    </row>
    <row r="43" spans="1:12" ht="62.25" customHeight="1">
      <c r="A43" s="171"/>
      <c r="B43" s="48" t="s">
        <v>88</v>
      </c>
      <c r="C43" s="53">
        <v>62</v>
      </c>
      <c r="D43" s="53">
        <v>0</v>
      </c>
      <c r="E43" s="53">
        <v>12</v>
      </c>
      <c r="F43" s="240">
        <v>862</v>
      </c>
      <c r="G43" s="166" t="s">
        <v>215</v>
      </c>
      <c r="H43" s="227" t="s">
        <v>290</v>
      </c>
      <c r="I43" s="166" t="s">
        <v>23</v>
      </c>
      <c r="J43" s="87">
        <f>J44</f>
        <v>79686</v>
      </c>
      <c r="K43" s="87">
        <f>K44</f>
        <v>80483</v>
      </c>
      <c r="L43" s="87">
        <f>L44</f>
        <v>83702</v>
      </c>
    </row>
    <row r="44" spans="1:12" ht="26.25" customHeight="1">
      <c r="A44" s="173"/>
      <c r="B44" s="48" t="s">
        <v>91</v>
      </c>
      <c r="C44" s="53">
        <v>62</v>
      </c>
      <c r="D44" s="53">
        <v>0</v>
      </c>
      <c r="E44" s="53">
        <v>12</v>
      </c>
      <c r="F44" s="240">
        <v>862</v>
      </c>
      <c r="G44" s="166" t="s">
        <v>215</v>
      </c>
      <c r="H44" s="227" t="s">
        <v>290</v>
      </c>
      <c r="I44" s="166" t="s">
        <v>24</v>
      </c>
      <c r="J44" s="87">
        <f>'6.Вед.20-22 '!L58</f>
        <v>79686</v>
      </c>
      <c r="K44" s="87">
        <f>'6.Вед.20-22 '!M58</f>
        <v>80483</v>
      </c>
      <c r="L44" s="87">
        <f>'6.Вед.20-22 '!N58</f>
        <v>83702</v>
      </c>
    </row>
    <row r="45" spans="1:12" ht="24" customHeight="1">
      <c r="A45" s="173"/>
      <c r="B45" s="70" t="s">
        <v>186</v>
      </c>
      <c r="C45" s="53">
        <v>62</v>
      </c>
      <c r="D45" s="53">
        <v>0</v>
      </c>
      <c r="E45" s="53">
        <v>12</v>
      </c>
      <c r="F45" s="240">
        <v>862</v>
      </c>
      <c r="G45" s="166" t="s">
        <v>215</v>
      </c>
      <c r="H45" s="227" t="s">
        <v>290</v>
      </c>
      <c r="I45" s="166" t="s">
        <v>25</v>
      </c>
      <c r="J45" s="87">
        <f>J46</f>
        <v>1193</v>
      </c>
      <c r="K45" s="87">
        <f>K46</f>
        <v>1114</v>
      </c>
      <c r="L45" s="87">
        <f>L46</f>
        <v>1048</v>
      </c>
    </row>
    <row r="46" spans="1:12" ht="24.75" customHeight="1">
      <c r="A46" s="173"/>
      <c r="B46" s="174" t="s">
        <v>93</v>
      </c>
      <c r="C46" s="53">
        <v>62</v>
      </c>
      <c r="D46" s="53">
        <v>0</v>
      </c>
      <c r="E46" s="53">
        <v>12</v>
      </c>
      <c r="F46" s="240">
        <v>862</v>
      </c>
      <c r="G46" s="166" t="s">
        <v>215</v>
      </c>
      <c r="H46" s="227" t="s">
        <v>290</v>
      </c>
      <c r="I46" s="166" t="s">
        <v>26</v>
      </c>
      <c r="J46" s="87">
        <f>'6.Вед.20-22 '!L60</f>
        <v>1193</v>
      </c>
      <c r="K46" s="87">
        <f>'6.Вед.20-22 '!M60</f>
        <v>1114</v>
      </c>
      <c r="L46" s="87">
        <f>'6.Вед.20-22 '!N60</f>
        <v>1048</v>
      </c>
    </row>
    <row r="47" spans="1:12" ht="28.5" customHeight="1" hidden="1">
      <c r="A47" s="173"/>
      <c r="B47" s="179" t="s">
        <v>291</v>
      </c>
      <c r="C47" s="169">
        <v>62</v>
      </c>
      <c r="D47" s="169">
        <v>0</v>
      </c>
      <c r="E47" s="169">
        <v>13</v>
      </c>
      <c r="F47" s="184"/>
      <c r="G47" s="181"/>
      <c r="H47" s="182"/>
      <c r="I47" s="183"/>
      <c r="J47" s="88">
        <f aca="true" t="shared" si="8" ref="J47:L48">J48</f>
        <v>0</v>
      </c>
      <c r="K47" s="88">
        <f t="shared" si="8"/>
        <v>0</v>
      </c>
      <c r="L47" s="88">
        <f t="shared" si="8"/>
        <v>0</v>
      </c>
    </row>
    <row r="48" spans="1:12" ht="14.25" customHeight="1" hidden="1">
      <c r="A48" s="173"/>
      <c r="B48" s="170" t="s">
        <v>188</v>
      </c>
      <c r="C48" s="169">
        <v>62</v>
      </c>
      <c r="D48" s="169">
        <v>0</v>
      </c>
      <c r="E48" s="169">
        <v>13</v>
      </c>
      <c r="F48" s="184">
        <v>862</v>
      </c>
      <c r="G48" s="181"/>
      <c r="H48" s="182"/>
      <c r="I48" s="183"/>
      <c r="J48" s="88">
        <f t="shared" si="8"/>
        <v>0</v>
      </c>
      <c r="K48" s="88">
        <f t="shared" si="8"/>
        <v>0</v>
      </c>
      <c r="L48" s="88">
        <f t="shared" si="8"/>
        <v>0</v>
      </c>
    </row>
    <row r="49" spans="1:12" ht="15" customHeight="1" hidden="1">
      <c r="A49" s="230" t="s">
        <v>97</v>
      </c>
      <c r="B49" s="230" t="s">
        <v>97</v>
      </c>
      <c r="C49" s="53">
        <v>62</v>
      </c>
      <c r="D49" s="53">
        <v>0</v>
      </c>
      <c r="E49" s="53">
        <v>13</v>
      </c>
      <c r="F49" s="201">
        <v>862</v>
      </c>
      <c r="G49" s="209" t="s">
        <v>292</v>
      </c>
      <c r="H49" s="227" t="s">
        <v>293</v>
      </c>
      <c r="I49" s="166"/>
      <c r="J49" s="87">
        <f>J50+J52</f>
        <v>0</v>
      </c>
      <c r="K49" s="87">
        <f>K50+K52</f>
        <v>0</v>
      </c>
      <c r="L49" s="87">
        <f>L50+L52</f>
        <v>0</v>
      </c>
    </row>
    <row r="50" spans="1:12" ht="36.75" customHeight="1" hidden="1">
      <c r="A50" s="186"/>
      <c r="B50" s="48" t="s">
        <v>88</v>
      </c>
      <c r="C50" s="53">
        <v>62</v>
      </c>
      <c r="D50" s="53">
        <v>0</v>
      </c>
      <c r="E50" s="53">
        <v>13</v>
      </c>
      <c r="F50" s="201">
        <v>862</v>
      </c>
      <c r="G50" s="209" t="s">
        <v>292</v>
      </c>
      <c r="H50" s="227" t="s">
        <v>293</v>
      </c>
      <c r="I50" s="166" t="s">
        <v>23</v>
      </c>
      <c r="J50" s="87">
        <f>J51</f>
        <v>0</v>
      </c>
      <c r="K50" s="87">
        <f>K51</f>
        <v>0</v>
      </c>
      <c r="L50" s="87">
        <f>L51</f>
        <v>0</v>
      </c>
    </row>
    <row r="51" spans="1:12" ht="15" customHeight="1" hidden="1">
      <c r="A51" s="187"/>
      <c r="B51" s="48" t="s">
        <v>102</v>
      </c>
      <c r="C51" s="53">
        <v>62</v>
      </c>
      <c r="D51" s="53">
        <v>0</v>
      </c>
      <c r="E51" s="53">
        <v>13</v>
      </c>
      <c r="F51" s="194">
        <v>862</v>
      </c>
      <c r="G51" s="209" t="s">
        <v>292</v>
      </c>
      <c r="H51" s="227" t="s">
        <v>293</v>
      </c>
      <c r="I51" s="166" t="s">
        <v>101</v>
      </c>
      <c r="J51" s="87">
        <v>0</v>
      </c>
      <c r="K51" s="87"/>
      <c r="L51" s="87"/>
    </row>
    <row r="52" spans="1:12" ht="22.5" customHeight="1" hidden="1">
      <c r="A52" s="187"/>
      <c r="B52" s="70" t="s">
        <v>186</v>
      </c>
      <c r="C52" s="53">
        <v>62</v>
      </c>
      <c r="D52" s="53">
        <v>0</v>
      </c>
      <c r="E52" s="53">
        <v>13</v>
      </c>
      <c r="F52" s="201">
        <v>862</v>
      </c>
      <c r="G52" s="209" t="s">
        <v>292</v>
      </c>
      <c r="H52" s="227" t="s">
        <v>293</v>
      </c>
      <c r="I52" s="166" t="s">
        <v>25</v>
      </c>
      <c r="J52" s="87">
        <f>J53</f>
        <v>0</v>
      </c>
      <c r="K52" s="87">
        <f>K53</f>
        <v>0</v>
      </c>
      <c r="L52" s="87">
        <f>L53</f>
        <v>0</v>
      </c>
    </row>
    <row r="53" spans="1:12" ht="22.5" customHeight="1" hidden="1">
      <c r="A53" s="55"/>
      <c r="B53" s="57" t="s">
        <v>93</v>
      </c>
      <c r="C53" s="53">
        <v>62</v>
      </c>
      <c r="D53" s="53">
        <v>0</v>
      </c>
      <c r="E53" s="53">
        <v>13</v>
      </c>
      <c r="F53" s="201">
        <v>862</v>
      </c>
      <c r="G53" s="209" t="s">
        <v>292</v>
      </c>
      <c r="H53" s="227" t="s">
        <v>293</v>
      </c>
      <c r="I53" s="166" t="s">
        <v>26</v>
      </c>
      <c r="J53" s="87">
        <f>'6.Вед.20-22 '!L67</f>
        <v>0</v>
      </c>
      <c r="K53" s="87">
        <f>'6.Вед.20-22 '!M67</f>
        <v>0</v>
      </c>
      <c r="L53" s="87">
        <f>'6.Вед.20-22 '!N67</f>
        <v>0</v>
      </c>
    </row>
    <row r="54" spans="1:12" s="51" customFormat="1" ht="26.25" customHeight="1">
      <c r="A54" s="188"/>
      <c r="B54" s="189" t="s">
        <v>294</v>
      </c>
      <c r="C54" s="169">
        <v>62</v>
      </c>
      <c r="D54" s="169">
        <v>0</v>
      </c>
      <c r="E54" s="169">
        <v>14</v>
      </c>
      <c r="F54" s="190"/>
      <c r="G54" s="192"/>
      <c r="H54" s="191"/>
      <c r="I54" s="191"/>
      <c r="J54" s="193">
        <f>J55</f>
        <v>946748</v>
      </c>
      <c r="K54" s="193">
        <f aca="true" t="shared" si="9" ref="K54:L57">K55</f>
        <v>996195</v>
      </c>
      <c r="L54" s="193">
        <f t="shared" si="9"/>
        <v>1057196</v>
      </c>
    </row>
    <row r="55" spans="1:12" s="50" customFormat="1" ht="16.5" customHeight="1">
      <c r="A55" s="176"/>
      <c r="B55" s="170" t="s">
        <v>188</v>
      </c>
      <c r="C55" s="169">
        <v>62</v>
      </c>
      <c r="D55" s="169">
        <v>0</v>
      </c>
      <c r="E55" s="169">
        <v>14</v>
      </c>
      <c r="F55" s="190">
        <v>862</v>
      </c>
      <c r="G55" s="192"/>
      <c r="H55" s="191"/>
      <c r="I55" s="191"/>
      <c r="J55" s="193">
        <f>J56</f>
        <v>946748</v>
      </c>
      <c r="K55" s="193">
        <f t="shared" si="9"/>
        <v>996195</v>
      </c>
      <c r="L55" s="193">
        <f t="shared" si="9"/>
        <v>1057196</v>
      </c>
    </row>
    <row r="56" spans="1:12" ht="183.75" customHeight="1">
      <c r="A56" s="376" t="s">
        <v>203</v>
      </c>
      <c r="B56" s="377"/>
      <c r="C56" s="53">
        <v>62</v>
      </c>
      <c r="D56" s="235">
        <v>0</v>
      </c>
      <c r="E56" s="235">
        <v>14</v>
      </c>
      <c r="F56" s="239">
        <v>862</v>
      </c>
      <c r="G56" s="229" t="s">
        <v>216</v>
      </c>
      <c r="H56" s="227" t="s">
        <v>295</v>
      </c>
      <c r="I56" s="166"/>
      <c r="J56" s="87">
        <f>J57</f>
        <v>946748</v>
      </c>
      <c r="K56" s="87">
        <f t="shared" si="9"/>
        <v>996195</v>
      </c>
      <c r="L56" s="87">
        <f t="shared" si="9"/>
        <v>1057196</v>
      </c>
    </row>
    <row r="57" spans="1:12" ht="24.75" customHeight="1">
      <c r="A57" s="68"/>
      <c r="B57" s="70" t="s">
        <v>186</v>
      </c>
      <c r="C57" s="53">
        <v>62</v>
      </c>
      <c r="D57" s="235">
        <v>0</v>
      </c>
      <c r="E57" s="235">
        <v>14</v>
      </c>
      <c r="F57" s="239">
        <v>862</v>
      </c>
      <c r="G57" s="229" t="s">
        <v>216</v>
      </c>
      <c r="H57" s="227" t="s">
        <v>295</v>
      </c>
      <c r="I57" s="166" t="s">
        <v>25</v>
      </c>
      <c r="J57" s="87">
        <f>J58</f>
        <v>946748</v>
      </c>
      <c r="K57" s="87">
        <f t="shared" si="9"/>
        <v>996195</v>
      </c>
      <c r="L57" s="87">
        <f t="shared" si="9"/>
        <v>1057196</v>
      </c>
    </row>
    <row r="58" spans="1:12" ht="24.75" customHeight="1">
      <c r="A58" s="68"/>
      <c r="B58" s="57" t="s">
        <v>93</v>
      </c>
      <c r="C58" s="53">
        <v>62</v>
      </c>
      <c r="D58" s="235">
        <v>0</v>
      </c>
      <c r="E58" s="235">
        <v>14</v>
      </c>
      <c r="F58" s="239">
        <v>862</v>
      </c>
      <c r="G58" s="229" t="s">
        <v>216</v>
      </c>
      <c r="H58" s="227" t="s">
        <v>295</v>
      </c>
      <c r="I58" s="166" t="s">
        <v>26</v>
      </c>
      <c r="J58" s="87">
        <f>'6.Вед.20-22 '!L72</f>
        <v>946748</v>
      </c>
      <c r="K58" s="87">
        <f>'6.Вед.20-22 '!M72</f>
        <v>996195</v>
      </c>
      <c r="L58" s="87">
        <f>'6.Вед.20-22 '!N72</f>
        <v>1057196</v>
      </c>
    </row>
    <row r="59" spans="1:12" ht="39" customHeight="1">
      <c r="A59" s="198"/>
      <c r="B59" s="199" t="s">
        <v>296</v>
      </c>
      <c r="C59" s="169">
        <v>62</v>
      </c>
      <c r="D59" s="169">
        <v>0</v>
      </c>
      <c r="E59" s="169">
        <v>15</v>
      </c>
      <c r="F59" s="190"/>
      <c r="G59" s="181"/>
      <c r="H59" s="200"/>
      <c r="I59" s="181"/>
      <c r="J59" s="88">
        <f>J60</f>
        <v>140996</v>
      </c>
      <c r="K59" s="88">
        <f>K60</f>
        <v>38600</v>
      </c>
      <c r="L59" s="88">
        <f>L60</f>
        <v>8046</v>
      </c>
    </row>
    <row r="60" spans="1:12" ht="15" customHeight="1">
      <c r="A60" s="198"/>
      <c r="B60" s="170" t="s">
        <v>188</v>
      </c>
      <c r="C60" s="169">
        <v>62</v>
      </c>
      <c r="D60" s="169">
        <v>0</v>
      </c>
      <c r="E60" s="169">
        <v>15</v>
      </c>
      <c r="F60" s="190">
        <v>862</v>
      </c>
      <c r="G60" s="181"/>
      <c r="H60" s="200"/>
      <c r="I60" s="181"/>
      <c r="J60" s="88">
        <f>J63+J66+J69+J72+J75</f>
        <v>140996</v>
      </c>
      <c r="K60" s="88">
        <f>K63+K66+K69+K72+K75</f>
        <v>38600</v>
      </c>
      <c r="L60" s="88">
        <f>L63+L66+L69+L72+L75</f>
        <v>8046</v>
      </c>
    </row>
    <row r="61" spans="1:12" s="50" customFormat="1" ht="15" customHeight="1">
      <c r="A61" s="361" t="s">
        <v>207</v>
      </c>
      <c r="B61" s="362"/>
      <c r="C61" s="53">
        <v>62</v>
      </c>
      <c r="D61" s="53">
        <v>0</v>
      </c>
      <c r="E61" s="53">
        <v>15</v>
      </c>
      <c r="F61" s="201">
        <v>862</v>
      </c>
      <c r="G61" s="229" t="s">
        <v>218</v>
      </c>
      <c r="H61" s="227" t="s">
        <v>297</v>
      </c>
      <c r="I61" s="195"/>
      <c r="J61" s="197">
        <f aca="true" t="shared" si="10" ref="J61:L62">J62</f>
        <v>140396</v>
      </c>
      <c r="K61" s="197">
        <f t="shared" si="10"/>
        <v>38000</v>
      </c>
      <c r="L61" s="197">
        <f t="shared" si="10"/>
        <v>7446</v>
      </c>
    </row>
    <row r="62" spans="1:12" s="50" customFormat="1" ht="24" customHeight="1">
      <c r="A62" s="173"/>
      <c r="B62" s="70" t="s">
        <v>186</v>
      </c>
      <c r="C62" s="53">
        <v>62</v>
      </c>
      <c r="D62" s="53">
        <v>0</v>
      </c>
      <c r="E62" s="53">
        <v>15</v>
      </c>
      <c r="F62" s="201">
        <v>862</v>
      </c>
      <c r="G62" s="229" t="s">
        <v>218</v>
      </c>
      <c r="H62" s="227" t="s">
        <v>297</v>
      </c>
      <c r="I62" s="195" t="s">
        <v>25</v>
      </c>
      <c r="J62" s="197">
        <f t="shared" si="10"/>
        <v>140396</v>
      </c>
      <c r="K62" s="197">
        <f t="shared" si="10"/>
        <v>38000</v>
      </c>
      <c r="L62" s="197">
        <f t="shared" si="10"/>
        <v>7446</v>
      </c>
    </row>
    <row r="63" spans="1:12" s="50" customFormat="1" ht="23.25" customHeight="1">
      <c r="A63" s="173"/>
      <c r="B63" s="174" t="s">
        <v>93</v>
      </c>
      <c r="C63" s="53">
        <v>62</v>
      </c>
      <c r="D63" s="53">
        <v>0</v>
      </c>
      <c r="E63" s="53">
        <v>15</v>
      </c>
      <c r="F63" s="201">
        <v>862</v>
      </c>
      <c r="G63" s="229" t="s">
        <v>218</v>
      </c>
      <c r="H63" s="227" t="s">
        <v>297</v>
      </c>
      <c r="I63" s="195" t="s">
        <v>26</v>
      </c>
      <c r="J63" s="197">
        <f>'6.Вед.20-22 '!L85</f>
        <v>140396</v>
      </c>
      <c r="K63" s="197">
        <f>'6.Вед.20-22 '!M85</f>
        <v>38000</v>
      </c>
      <c r="L63" s="197">
        <f>'6.Вед.20-22 '!N85</f>
        <v>7446</v>
      </c>
    </row>
    <row r="64" spans="1:12" s="50" customFormat="1" ht="16.5" customHeight="1">
      <c r="A64" s="198"/>
      <c r="B64" s="266" t="s">
        <v>331</v>
      </c>
      <c r="C64" s="53">
        <v>62</v>
      </c>
      <c r="D64" s="53">
        <v>0</v>
      </c>
      <c r="E64" s="53">
        <v>15</v>
      </c>
      <c r="F64" s="201">
        <v>862</v>
      </c>
      <c r="G64" s="229" t="s">
        <v>338</v>
      </c>
      <c r="H64" s="227"/>
      <c r="I64" s="195"/>
      <c r="J64" s="197">
        <f aca="true" t="shared" si="11" ref="J64:L65">J65</f>
        <v>0</v>
      </c>
      <c r="K64" s="197">
        <f t="shared" si="11"/>
        <v>0</v>
      </c>
      <c r="L64" s="197">
        <f t="shared" si="11"/>
        <v>0</v>
      </c>
    </row>
    <row r="65" spans="1:12" s="50" customFormat="1" ht="23.25" customHeight="1">
      <c r="A65" s="198"/>
      <c r="B65" s="70" t="s">
        <v>186</v>
      </c>
      <c r="C65" s="53">
        <v>62</v>
      </c>
      <c r="D65" s="53">
        <v>0</v>
      </c>
      <c r="E65" s="53">
        <v>15</v>
      </c>
      <c r="F65" s="201">
        <v>862</v>
      </c>
      <c r="G65" s="229" t="s">
        <v>338</v>
      </c>
      <c r="H65" s="227"/>
      <c r="I65" s="195" t="s">
        <v>25</v>
      </c>
      <c r="J65" s="197">
        <f t="shared" si="11"/>
        <v>0</v>
      </c>
      <c r="K65" s="197">
        <f t="shared" si="11"/>
        <v>0</v>
      </c>
      <c r="L65" s="197">
        <f t="shared" si="11"/>
        <v>0</v>
      </c>
    </row>
    <row r="66" spans="1:12" s="50" customFormat="1" ht="25.5" customHeight="1">
      <c r="A66" s="198"/>
      <c r="B66" s="174" t="s">
        <v>93</v>
      </c>
      <c r="C66" s="53">
        <v>62</v>
      </c>
      <c r="D66" s="53">
        <v>0</v>
      </c>
      <c r="E66" s="53">
        <v>15</v>
      </c>
      <c r="F66" s="201">
        <v>862</v>
      </c>
      <c r="G66" s="229" t="s">
        <v>338</v>
      </c>
      <c r="H66" s="227"/>
      <c r="I66" s="195" t="s">
        <v>26</v>
      </c>
      <c r="J66" s="197">
        <f>'6.Вед.20-22 '!L88</f>
        <v>0</v>
      </c>
      <c r="K66" s="197">
        <f>'6.Вед.20-22 '!M88</f>
        <v>0</v>
      </c>
      <c r="L66" s="197">
        <f>'6.Вед.20-22 '!N88</f>
        <v>0</v>
      </c>
    </row>
    <row r="67" spans="1:12" s="50" customFormat="1" ht="15" customHeight="1">
      <c r="A67" s="361" t="s">
        <v>99</v>
      </c>
      <c r="B67" s="362"/>
      <c r="C67" s="53">
        <v>62</v>
      </c>
      <c r="D67" s="53">
        <v>0</v>
      </c>
      <c r="E67" s="53">
        <v>15</v>
      </c>
      <c r="F67" s="201">
        <v>862</v>
      </c>
      <c r="G67" s="229" t="s">
        <v>298</v>
      </c>
      <c r="H67" s="227" t="s">
        <v>299</v>
      </c>
      <c r="I67" s="195"/>
      <c r="J67" s="197">
        <f aca="true" t="shared" si="12" ref="J67:L68">J68</f>
        <v>0</v>
      </c>
      <c r="K67" s="197">
        <f t="shared" si="12"/>
        <v>0</v>
      </c>
      <c r="L67" s="197">
        <f t="shared" si="12"/>
        <v>0</v>
      </c>
    </row>
    <row r="68" spans="1:12" s="50" customFormat="1" ht="25.5" customHeight="1">
      <c r="A68" s="173"/>
      <c r="B68" s="70" t="s">
        <v>186</v>
      </c>
      <c r="C68" s="53">
        <v>62</v>
      </c>
      <c r="D68" s="53">
        <v>0</v>
      </c>
      <c r="E68" s="53">
        <v>15</v>
      </c>
      <c r="F68" s="201">
        <v>862</v>
      </c>
      <c r="G68" s="229" t="s">
        <v>298</v>
      </c>
      <c r="H68" s="227" t="s">
        <v>299</v>
      </c>
      <c r="I68" s="195" t="s">
        <v>25</v>
      </c>
      <c r="J68" s="197">
        <f t="shared" si="12"/>
        <v>0</v>
      </c>
      <c r="K68" s="197">
        <f t="shared" si="12"/>
        <v>0</v>
      </c>
      <c r="L68" s="197">
        <f t="shared" si="12"/>
        <v>0</v>
      </c>
    </row>
    <row r="69" spans="1:12" ht="24" customHeight="1">
      <c r="A69" s="173"/>
      <c r="B69" s="174" t="s">
        <v>93</v>
      </c>
      <c r="C69" s="53">
        <v>62</v>
      </c>
      <c r="D69" s="53">
        <v>0</v>
      </c>
      <c r="E69" s="53">
        <v>15</v>
      </c>
      <c r="F69" s="201">
        <v>862</v>
      </c>
      <c r="G69" s="229" t="s">
        <v>298</v>
      </c>
      <c r="H69" s="227" t="s">
        <v>299</v>
      </c>
      <c r="I69" s="195" t="s">
        <v>26</v>
      </c>
      <c r="J69" s="87">
        <f>'6.Вед.20-22 '!L91</f>
        <v>0</v>
      </c>
      <c r="K69" s="87">
        <f>'6.Вед.20-22 '!M91</f>
        <v>0</v>
      </c>
      <c r="L69" s="87">
        <f>'6.Вед.20-22 '!N91</f>
        <v>0</v>
      </c>
    </row>
    <row r="70" spans="1:12" ht="73.5" customHeight="1">
      <c r="A70" s="198"/>
      <c r="B70" s="271" t="s">
        <v>355</v>
      </c>
      <c r="C70" s="235">
        <v>62</v>
      </c>
      <c r="D70" s="235">
        <v>0</v>
      </c>
      <c r="E70" s="235">
        <v>15</v>
      </c>
      <c r="F70" s="239">
        <v>862</v>
      </c>
      <c r="G70" s="229" t="s">
        <v>356</v>
      </c>
      <c r="H70" s="227"/>
      <c r="I70" s="195"/>
      <c r="J70" s="87">
        <f aca="true" t="shared" si="13" ref="J70:L71">J71</f>
        <v>300</v>
      </c>
      <c r="K70" s="87">
        <f t="shared" si="13"/>
        <v>300</v>
      </c>
      <c r="L70" s="87">
        <f t="shared" si="13"/>
        <v>300</v>
      </c>
    </row>
    <row r="71" spans="1:12" ht="24" customHeight="1">
      <c r="A71" s="198"/>
      <c r="B71" s="70" t="s">
        <v>186</v>
      </c>
      <c r="C71" s="235">
        <v>62</v>
      </c>
      <c r="D71" s="235">
        <v>0</v>
      </c>
      <c r="E71" s="235">
        <v>15</v>
      </c>
      <c r="F71" s="239">
        <v>862</v>
      </c>
      <c r="G71" s="229" t="s">
        <v>356</v>
      </c>
      <c r="H71" s="227"/>
      <c r="I71" s="195" t="s">
        <v>25</v>
      </c>
      <c r="J71" s="87">
        <f t="shared" si="13"/>
        <v>300</v>
      </c>
      <c r="K71" s="87">
        <f t="shared" si="13"/>
        <v>300</v>
      </c>
      <c r="L71" s="87">
        <f t="shared" si="13"/>
        <v>300</v>
      </c>
    </row>
    <row r="72" spans="1:12" ht="24" customHeight="1">
      <c r="A72" s="198"/>
      <c r="B72" s="57" t="s">
        <v>93</v>
      </c>
      <c r="C72" s="235">
        <v>62</v>
      </c>
      <c r="D72" s="235">
        <v>0</v>
      </c>
      <c r="E72" s="235">
        <v>15</v>
      </c>
      <c r="F72" s="239">
        <v>862</v>
      </c>
      <c r="G72" s="229" t="s">
        <v>356</v>
      </c>
      <c r="H72" s="227"/>
      <c r="I72" s="195" t="s">
        <v>26</v>
      </c>
      <c r="J72" s="87">
        <f>'6.Вед.20-22 '!L81</f>
        <v>300</v>
      </c>
      <c r="K72" s="87">
        <f>'6.Вед.20-22 '!M81</f>
        <v>300</v>
      </c>
      <c r="L72" s="87">
        <f>'6.Вед.20-22 '!N81</f>
        <v>300</v>
      </c>
    </row>
    <row r="73" spans="1:12" s="50" customFormat="1" ht="97.5" customHeight="1">
      <c r="A73" s="369" t="s">
        <v>205</v>
      </c>
      <c r="B73" s="370"/>
      <c r="C73" s="53">
        <v>62</v>
      </c>
      <c r="D73" s="53">
        <v>0</v>
      </c>
      <c r="E73" s="53">
        <v>15</v>
      </c>
      <c r="F73" s="201">
        <v>862</v>
      </c>
      <c r="G73" s="229" t="s">
        <v>217</v>
      </c>
      <c r="H73" s="227" t="s">
        <v>300</v>
      </c>
      <c r="I73" s="195"/>
      <c r="J73" s="197">
        <f aca="true" t="shared" si="14" ref="J73:L74">J74</f>
        <v>300</v>
      </c>
      <c r="K73" s="197">
        <f t="shared" si="14"/>
        <v>300</v>
      </c>
      <c r="L73" s="197">
        <f t="shared" si="14"/>
        <v>300</v>
      </c>
    </row>
    <row r="74" spans="1:12" s="50" customFormat="1" ht="24.75" customHeight="1">
      <c r="A74" s="48"/>
      <c r="B74" s="70" t="s">
        <v>186</v>
      </c>
      <c r="C74" s="53">
        <v>62</v>
      </c>
      <c r="D74" s="53">
        <v>0</v>
      </c>
      <c r="E74" s="53">
        <v>15</v>
      </c>
      <c r="F74" s="201">
        <v>862</v>
      </c>
      <c r="G74" s="229" t="s">
        <v>217</v>
      </c>
      <c r="H74" s="227" t="s">
        <v>300</v>
      </c>
      <c r="I74" s="195" t="s">
        <v>25</v>
      </c>
      <c r="J74" s="197">
        <f t="shared" si="14"/>
        <v>300</v>
      </c>
      <c r="K74" s="197">
        <f t="shared" si="14"/>
        <v>300</v>
      </c>
      <c r="L74" s="197">
        <f t="shared" si="14"/>
        <v>300</v>
      </c>
    </row>
    <row r="75" spans="1:12" s="50" customFormat="1" ht="24" customHeight="1">
      <c r="A75" s="48"/>
      <c r="B75" s="174" t="s">
        <v>93</v>
      </c>
      <c r="C75" s="53">
        <v>62</v>
      </c>
      <c r="D75" s="53">
        <v>0</v>
      </c>
      <c r="E75" s="53">
        <v>15</v>
      </c>
      <c r="F75" s="201">
        <v>862</v>
      </c>
      <c r="G75" s="229" t="s">
        <v>217</v>
      </c>
      <c r="H75" s="227" t="s">
        <v>300</v>
      </c>
      <c r="I75" s="195" t="s">
        <v>26</v>
      </c>
      <c r="J75" s="197">
        <f>'6.Вед.20-22 '!L77</f>
        <v>300</v>
      </c>
      <c r="K75" s="197">
        <f>'6.Вед.20-22 '!M77</f>
        <v>300</v>
      </c>
      <c r="L75" s="197">
        <f>'6.Вед.20-22 '!N77</f>
        <v>300</v>
      </c>
    </row>
    <row r="76" spans="1:12" s="50" customFormat="1" ht="15.75" customHeight="1">
      <c r="A76" s="176"/>
      <c r="B76" s="310" t="s">
        <v>375</v>
      </c>
      <c r="C76" s="169">
        <v>62</v>
      </c>
      <c r="D76" s="169">
        <v>0</v>
      </c>
      <c r="E76" s="169">
        <v>17</v>
      </c>
      <c r="F76" s="201"/>
      <c r="G76" s="229"/>
      <c r="H76" s="227"/>
      <c r="I76" s="195"/>
      <c r="J76" s="281">
        <f aca="true" t="shared" si="15" ref="J76:L79">J77</f>
        <v>55000</v>
      </c>
      <c r="K76" s="281">
        <f t="shared" si="15"/>
        <v>0</v>
      </c>
      <c r="L76" s="315">
        <f t="shared" si="15"/>
        <v>0</v>
      </c>
    </row>
    <row r="77" spans="1:12" s="50" customFormat="1" ht="13.5" customHeight="1">
      <c r="A77" s="176"/>
      <c r="B77" s="310" t="s">
        <v>376</v>
      </c>
      <c r="C77" s="169">
        <v>62</v>
      </c>
      <c r="D77" s="169">
        <v>0</v>
      </c>
      <c r="E77" s="169">
        <v>17</v>
      </c>
      <c r="F77" s="205">
        <v>862</v>
      </c>
      <c r="G77" s="229"/>
      <c r="H77" s="227"/>
      <c r="I77" s="195"/>
      <c r="J77" s="281">
        <f t="shared" si="15"/>
        <v>55000</v>
      </c>
      <c r="K77" s="281">
        <f t="shared" si="15"/>
        <v>0</v>
      </c>
      <c r="L77" s="315">
        <f t="shared" si="15"/>
        <v>0</v>
      </c>
    </row>
    <row r="78" spans="1:12" s="50" customFormat="1" ht="24" customHeight="1">
      <c r="A78" s="176"/>
      <c r="B78" s="312" t="s">
        <v>378</v>
      </c>
      <c r="C78" s="53">
        <v>62</v>
      </c>
      <c r="D78" s="53">
        <v>0</v>
      </c>
      <c r="E78" s="53">
        <v>17</v>
      </c>
      <c r="F78" s="201">
        <v>862</v>
      </c>
      <c r="G78" s="229" t="s">
        <v>384</v>
      </c>
      <c r="H78" s="227"/>
      <c r="I78" s="195"/>
      <c r="J78" s="282">
        <f t="shared" si="15"/>
        <v>55000</v>
      </c>
      <c r="K78" s="282">
        <f t="shared" si="15"/>
        <v>0</v>
      </c>
      <c r="L78" s="283">
        <f t="shared" si="15"/>
        <v>0</v>
      </c>
    </row>
    <row r="79" spans="1:12" s="50" customFormat="1" ht="24" customHeight="1">
      <c r="A79" s="176"/>
      <c r="B79" s="314" t="s">
        <v>380</v>
      </c>
      <c r="C79" s="53">
        <v>62</v>
      </c>
      <c r="D79" s="53">
        <v>0</v>
      </c>
      <c r="E79" s="53">
        <v>17</v>
      </c>
      <c r="F79" s="201">
        <v>862</v>
      </c>
      <c r="G79" s="229" t="s">
        <v>384</v>
      </c>
      <c r="H79" s="227"/>
      <c r="I79" s="195" t="s">
        <v>381</v>
      </c>
      <c r="J79" s="282">
        <f t="shared" si="15"/>
        <v>55000</v>
      </c>
      <c r="K79" s="282">
        <f t="shared" si="15"/>
        <v>0</v>
      </c>
      <c r="L79" s="283">
        <f t="shared" si="15"/>
        <v>0</v>
      </c>
    </row>
    <row r="80" spans="1:12" s="50" customFormat="1" ht="24" customHeight="1">
      <c r="A80" s="176"/>
      <c r="B80" s="177" t="s">
        <v>382</v>
      </c>
      <c r="C80" s="53">
        <v>62</v>
      </c>
      <c r="D80" s="53">
        <v>0</v>
      </c>
      <c r="E80" s="53">
        <v>17</v>
      </c>
      <c r="F80" s="201">
        <v>862</v>
      </c>
      <c r="G80" s="229" t="s">
        <v>384</v>
      </c>
      <c r="H80" s="227"/>
      <c r="I80" s="195" t="s">
        <v>383</v>
      </c>
      <c r="J80" s="282">
        <v>55000</v>
      </c>
      <c r="K80" s="282">
        <v>0</v>
      </c>
      <c r="L80" s="283">
        <f>0</f>
        <v>0</v>
      </c>
    </row>
    <row r="81" spans="1:12" s="36" customFormat="1" ht="14.25" customHeight="1">
      <c r="A81" s="160"/>
      <c r="B81" s="203" t="s">
        <v>301</v>
      </c>
      <c r="C81" s="169">
        <v>62</v>
      </c>
      <c r="D81" s="169">
        <v>0</v>
      </c>
      <c r="E81" s="169">
        <v>18</v>
      </c>
      <c r="F81" s="205"/>
      <c r="G81" s="181"/>
      <c r="H81" s="191"/>
      <c r="I81" s="183"/>
      <c r="J81" s="88">
        <f>J82</f>
        <v>4000</v>
      </c>
      <c r="K81" s="88">
        <f aca="true" t="shared" si="16" ref="K81:L84">K82</f>
        <v>4000</v>
      </c>
      <c r="L81" s="88">
        <f t="shared" si="16"/>
        <v>4000</v>
      </c>
    </row>
    <row r="82" spans="1:12" s="36" customFormat="1" ht="14.25" customHeight="1">
      <c r="A82" s="160"/>
      <c r="B82" s="170" t="s">
        <v>188</v>
      </c>
      <c r="C82" s="169">
        <v>62</v>
      </c>
      <c r="D82" s="169">
        <v>0</v>
      </c>
      <c r="E82" s="169">
        <v>18</v>
      </c>
      <c r="F82" s="205">
        <v>862</v>
      </c>
      <c r="G82" s="181"/>
      <c r="H82" s="191"/>
      <c r="I82" s="183"/>
      <c r="J82" s="88">
        <f>J83</f>
        <v>4000</v>
      </c>
      <c r="K82" s="88">
        <f t="shared" si="16"/>
        <v>4000</v>
      </c>
      <c r="L82" s="88">
        <f t="shared" si="16"/>
        <v>4000</v>
      </c>
    </row>
    <row r="83" spans="1:12" ht="98.25" customHeight="1">
      <c r="A83" s="361" t="s">
        <v>209</v>
      </c>
      <c r="B83" s="362"/>
      <c r="C83" s="53">
        <v>62</v>
      </c>
      <c r="D83" s="53">
        <v>0</v>
      </c>
      <c r="E83" s="53">
        <v>18</v>
      </c>
      <c r="F83" s="201">
        <v>862</v>
      </c>
      <c r="G83" s="195" t="s">
        <v>219</v>
      </c>
      <c r="H83" s="227" t="s">
        <v>302</v>
      </c>
      <c r="I83" s="166"/>
      <c r="J83" s="87">
        <f>J84</f>
        <v>4000</v>
      </c>
      <c r="K83" s="87">
        <f t="shared" si="16"/>
        <v>4000</v>
      </c>
      <c r="L83" s="87">
        <f t="shared" si="16"/>
        <v>4000</v>
      </c>
    </row>
    <row r="84" spans="1:12" ht="17.25" customHeight="1">
      <c r="A84" s="173"/>
      <c r="B84" s="177" t="s">
        <v>58</v>
      </c>
      <c r="C84" s="53">
        <v>62</v>
      </c>
      <c r="D84" s="53">
        <v>0</v>
      </c>
      <c r="E84" s="53">
        <v>18</v>
      </c>
      <c r="F84" s="201">
        <v>862</v>
      </c>
      <c r="G84" s="195" t="s">
        <v>219</v>
      </c>
      <c r="H84" s="227" t="s">
        <v>302</v>
      </c>
      <c r="I84" s="166" t="s">
        <v>45</v>
      </c>
      <c r="J84" s="87">
        <f>J85</f>
        <v>4000</v>
      </c>
      <c r="K84" s="87">
        <f t="shared" si="16"/>
        <v>4000</v>
      </c>
      <c r="L84" s="87">
        <f t="shared" si="16"/>
        <v>4000</v>
      </c>
    </row>
    <row r="85" spans="1:12" ht="13.5" customHeight="1">
      <c r="A85" s="173"/>
      <c r="B85" s="178" t="s">
        <v>68</v>
      </c>
      <c r="C85" s="53">
        <v>62</v>
      </c>
      <c r="D85" s="53">
        <v>0</v>
      </c>
      <c r="E85" s="53">
        <v>18</v>
      </c>
      <c r="F85" s="201">
        <v>862</v>
      </c>
      <c r="G85" s="195" t="s">
        <v>219</v>
      </c>
      <c r="H85" s="227" t="s">
        <v>302</v>
      </c>
      <c r="I85" s="229" t="s">
        <v>32</v>
      </c>
      <c r="J85" s="87">
        <f>'6.Вед.20-22 '!L102</f>
        <v>4000</v>
      </c>
      <c r="K85" s="87">
        <f>'6.Вед.20-22 '!M102</f>
        <v>4000</v>
      </c>
      <c r="L85" s="87">
        <f>'6.Вед.20-22 '!N102</f>
        <v>4000</v>
      </c>
    </row>
    <row r="86" spans="1:12" ht="16.5" customHeight="1">
      <c r="A86" s="204"/>
      <c r="B86" s="241" t="s">
        <v>303</v>
      </c>
      <c r="C86" s="206">
        <v>70</v>
      </c>
      <c r="D86" s="165"/>
      <c r="E86" s="165"/>
      <c r="F86" s="201"/>
      <c r="G86" s="166"/>
      <c r="H86" s="196"/>
      <c r="I86" s="166"/>
      <c r="J86" s="207">
        <f>J88</f>
        <v>0</v>
      </c>
      <c r="K86" s="207">
        <f>K88+K92</f>
        <v>0</v>
      </c>
      <c r="L86" s="207">
        <f>L88+L92</f>
        <v>0</v>
      </c>
    </row>
    <row r="87" spans="1:12" ht="16.5" customHeight="1">
      <c r="A87" s="204"/>
      <c r="B87" s="170" t="s">
        <v>188</v>
      </c>
      <c r="C87" s="168">
        <v>70</v>
      </c>
      <c r="D87" s="208">
        <v>0</v>
      </c>
      <c r="E87" s="208" t="s">
        <v>304</v>
      </c>
      <c r="F87" s="201">
        <v>862</v>
      </c>
      <c r="G87" s="181"/>
      <c r="H87" s="192"/>
      <c r="I87" s="181"/>
      <c r="J87" s="88">
        <f aca="true" t="shared" si="17" ref="J87:L90">J88</f>
        <v>0</v>
      </c>
      <c r="K87" s="88">
        <f t="shared" si="17"/>
        <v>0</v>
      </c>
      <c r="L87" s="88">
        <f t="shared" si="17"/>
        <v>0</v>
      </c>
    </row>
    <row r="88" spans="1:12" s="36" customFormat="1" ht="15.75" customHeight="1">
      <c r="A88" s="387" t="s">
        <v>50</v>
      </c>
      <c r="B88" s="387"/>
      <c r="C88" s="169">
        <v>70</v>
      </c>
      <c r="D88" s="185">
        <v>0</v>
      </c>
      <c r="E88" s="185" t="s">
        <v>304</v>
      </c>
      <c r="F88" s="201">
        <v>862</v>
      </c>
      <c r="G88" s="181"/>
      <c r="H88" s="181"/>
      <c r="I88" s="181"/>
      <c r="J88" s="88">
        <f t="shared" si="17"/>
        <v>0</v>
      </c>
      <c r="K88" s="88">
        <f t="shared" si="17"/>
        <v>0</v>
      </c>
      <c r="L88" s="88">
        <f t="shared" si="17"/>
        <v>0</v>
      </c>
    </row>
    <row r="89" spans="1:12" ht="15.75" customHeight="1">
      <c r="A89" s="361" t="s">
        <v>69</v>
      </c>
      <c r="B89" s="362"/>
      <c r="C89" s="53">
        <v>70</v>
      </c>
      <c r="D89" s="53">
        <v>0</v>
      </c>
      <c r="E89" s="209" t="s">
        <v>304</v>
      </c>
      <c r="F89" s="201">
        <v>862</v>
      </c>
      <c r="G89" s="195" t="s">
        <v>339</v>
      </c>
      <c r="H89" s="227" t="s">
        <v>306</v>
      </c>
      <c r="I89" s="166"/>
      <c r="J89" s="87">
        <f t="shared" si="17"/>
        <v>0</v>
      </c>
      <c r="K89" s="87">
        <f t="shared" si="17"/>
        <v>0</v>
      </c>
      <c r="L89" s="87">
        <f t="shared" si="17"/>
        <v>0</v>
      </c>
    </row>
    <row r="90" spans="1:12" ht="12.75" customHeight="1">
      <c r="A90" s="173"/>
      <c r="B90" s="204" t="s">
        <v>27</v>
      </c>
      <c r="C90" s="53">
        <v>70</v>
      </c>
      <c r="D90" s="53">
        <v>0</v>
      </c>
      <c r="E90" s="209" t="s">
        <v>304</v>
      </c>
      <c r="F90" s="201">
        <v>862</v>
      </c>
      <c r="G90" s="195" t="s">
        <v>339</v>
      </c>
      <c r="H90" s="227" t="s">
        <v>306</v>
      </c>
      <c r="I90" s="166" t="s">
        <v>28</v>
      </c>
      <c r="J90" s="87">
        <f t="shared" si="17"/>
        <v>0</v>
      </c>
      <c r="K90" s="87">
        <f t="shared" si="17"/>
        <v>0</v>
      </c>
      <c r="L90" s="87">
        <f t="shared" si="17"/>
        <v>0</v>
      </c>
    </row>
    <row r="91" spans="1:12" ht="15.75" customHeight="1">
      <c r="A91" s="173"/>
      <c r="B91" s="177" t="s">
        <v>30</v>
      </c>
      <c r="C91" s="53">
        <v>70</v>
      </c>
      <c r="D91" s="53">
        <v>0</v>
      </c>
      <c r="E91" s="209" t="s">
        <v>304</v>
      </c>
      <c r="F91" s="201">
        <v>862</v>
      </c>
      <c r="G91" s="195" t="s">
        <v>339</v>
      </c>
      <c r="H91" s="227" t="s">
        <v>306</v>
      </c>
      <c r="I91" s="166" t="s">
        <v>329</v>
      </c>
      <c r="J91" s="87">
        <f>'6.Вед.20-22 '!L43</f>
        <v>0</v>
      </c>
      <c r="K91" s="87">
        <f>'6.Вед.20-22 '!M43</f>
        <v>0</v>
      </c>
      <c r="L91" s="87">
        <f>'6.Вед.20-22 '!N43</f>
        <v>0</v>
      </c>
    </row>
    <row r="92" spans="1:12" ht="15.75" customHeight="1">
      <c r="A92" s="173"/>
      <c r="B92" s="198" t="s">
        <v>34</v>
      </c>
      <c r="C92" s="53">
        <v>70</v>
      </c>
      <c r="D92" s="53">
        <v>0</v>
      </c>
      <c r="E92" s="209" t="s">
        <v>304</v>
      </c>
      <c r="F92" s="201">
        <v>862</v>
      </c>
      <c r="G92" s="166" t="s">
        <v>341</v>
      </c>
      <c r="H92" s="210" t="s">
        <v>307</v>
      </c>
      <c r="I92" s="166"/>
      <c r="J92" s="54"/>
      <c r="K92" s="54">
        <f>K93</f>
        <v>0</v>
      </c>
      <c r="L92" s="54">
        <f>L93</f>
        <v>0</v>
      </c>
    </row>
    <row r="93" spans="1:12" ht="15.75" customHeight="1">
      <c r="A93" s="173"/>
      <c r="B93" s="198" t="s">
        <v>34</v>
      </c>
      <c r="C93" s="53">
        <v>70</v>
      </c>
      <c r="D93" s="53">
        <v>0</v>
      </c>
      <c r="E93" s="209" t="s">
        <v>304</v>
      </c>
      <c r="F93" s="201">
        <v>862</v>
      </c>
      <c r="G93" s="166" t="s">
        <v>341</v>
      </c>
      <c r="H93" s="210" t="s">
        <v>307</v>
      </c>
      <c r="I93" s="166" t="s">
        <v>31</v>
      </c>
      <c r="J93" s="54"/>
      <c r="K93" s="54">
        <f>'6.Вед.20-22 '!M106</f>
        <v>0</v>
      </c>
      <c r="L93" s="54">
        <f>'6.Вед.20-22 '!N106</f>
        <v>0</v>
      </c>
    </row>
    <row r="94" spans="1:12" ht="14.25" customHeight="1">
      <c r="A94" s="211"/>
      <c r="B94" s="72" t="s">
        <v>33</v>
      </c>
      <c r="C94" s="169"/>
      <c r="D94" s="169"/>
      <c r="E94" s="169"/>
      <c r="F94" s="202"/>
      <c r="G94" s="181"/>
      <c r="H94" s="181"/>
      <c r="I94" s="181"/>
      <c r="J94" s="88">
        <f>J8+J40+J47+J54+J59+J81+J86+J76</f>
        <v>2536727</v>
      </c>
      <c r="K94" s="88">
        <f>K8+K40+K47+K54+K59+K81+K86</f>
        <v>2571092</v>
      </c>
      <c r="L94" s="88">
        <f>L8+L40+L47+L54+L59+L81+L86</f>
        <v>2661346</v>
      </c>
    </row>
    <row r="95" ht="14.25">
      <c r="K95" s="268"/>
    </row>
  </sheetData>
  <sheetProtection/>
  <mergeCells count="13">
    <mergeCell ref="C1:J1"/>
    <mergeCell ref="C2:L2"/>
    <mergeCell ref="A4:L4"/>
    <mergeCell ref="A6:B6"/>
    <mergeCell ref="A16:B16"/>
    <mergeCell ref="A32:B32"/>
    <mergeCell ref="A83:B83"/>
    <mergeCell ref="A88:B88"/>
    <mergeCell ref="A89:B89"/>
    <mergeCell ref="A56:B56"/>
    <mergeCell ref="A61:B61"/>
    <mergeCell ref="A67:B67"/>
    <mergeCell ref="A73:B73"/>
  </mergeCells>
  <printOptions/>
  <pageMargins left="0.7480314960629921" right="0.3937007874015748" top="0.35433070866141736" bottom="0.4330708661417323" header="0.3937007874015748" footer="0.2755905511811024"/>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tabColor rgb="FF92D050"/>
  </sheetPr>
  <dimension ref="A1:IU9"/>
  <sheetViews>
    <sheetView zoomScalePageLayoutView="0" workbookViewId="0" topLeftCell="B1">
      <selection activeCell="C16" sqref="C16"/>
    </sheetView>
  </sheetViews>
  <sheetFormatPr defaultColWidth="9.140625" defaultRowHeight="12.75"/>
  <cols>
    <col min="1" max="1" width="4.140625" style="124" customWidth="1"/>
    <col min="2" max="2" width="51.421875" style="124" customWidth="1"/>
    <col min="3" max="3" width="16.8515625" style="124" customWidth="1"/>
    <col min="4" max="4" width="11.140625" style="124" customWidth="1"/>
    <col min="5" max="5" width="11.421875" style="124" customWidth="1"/>
    <col min="6" max="251" width="9.140625" style="124" customWidth="1"/>
    <col min="252" max="252" width="4.140625" style="124" customWidth="1"/>
    <col min="253" max="253" width="58.8515625" style="124" customWidth="1"/>
    <col min="254" max="254" width="32.8515625" style="124" customWidth="1"/>
    <col min="255" max="255" width="9.140625" style="124" customWidth="1"/>
  </cols>
  <sheetData>
    <row r="1" spans="1:5" ht="12.75">
      <c r="A1" s="122"/>
      <c r="B1" s="123"/>
      <c r="C1" s="391" t="s">
        <v>279</v>
      </c>
      <c r="D1" s="391"/>
      <c r="E1" s="391"/>
    </row>
    <row r="2" spans="1:5" ht="74.25" customHeight="1">
      <c r="A2" s="122"/>
      <c r="B2" s="123"/>
      <c r="C2" s="328" t="s">
        <v>396</v>
      </c>
      <c r="D2" s="328"/>
      <c r="E2" s="328"/>
    </row>
    <row r="3" spans="1:3" ht="12.75">
      <c r="A3" s="122"/>
      <c r="B3" s="123"/>
      <c r="C3" s="99" t="s">
        <v>248</v>
      </c>
    </row>
    <row r="4" spans="1:3" ht="12.75">
      <c r="A4" s="122"/>
      <c r="B4" s="123"/>
      <c r="C4" s="125"/>
    </row>
    <row r="5" spans="1:255" ht="69.75" customHeight="1">
      <c r="A5" s="126"/>
      <c r="B5" s="390" t="s">
        <v>397</v>
      </c>
      <c r="C5" s="390"/>
      <c r="D5" s="390"/>
      <c r="E5" s="390"/>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row>
    <row r="6" spans="1:5" ht="20.25" customHeight="1">
      <c r="A6" s="122"/>
      <c r="B6" s="128"/>
      <c r="C6" s="128"/>
      <c r="E6" s="269" t="s">
        <v>281</v>
      </c>
    </row>
    <row r="7" spans="1:255" ht="27.75" customHeight="1">
      <c r="A7" s="129" t="s">
        <v>249</v>
      </c>
      <c r="B7" s="129" t="s">
        <v>250</v>
      </c>
      <c r="C7" s="130" t="s">
        <v>255</v>
      </c>
      <c r="D7" s="130" t="s">
        <v>314</v>
      </c>
      <c r="E7" s="130" t="s">
        <v>386</v>
      </c>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ht="21" customHeight="1">
      <c r="A8" s="131">
        <v>1</v>
      </c>
      <c r="B8" s="132" t="s">
        <v>251</v>
      </c>
      <c r="C8" s="136">
        <v>3000</v>
      </c>
      <c r="D8" s="136">
        <v>3000</v>
      </c>
      <c r="E8" s="136">
        <v>3000</v>
      </c>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c r="IG8" s="100"/>
      <c r="IH8" s="100"/>
      <c r="II8" s="100"/>
      <c r="IJ8" s="100"/>
      <c r="IK8" s="100"/>
      <c r="IL8" s="100"/>
      <c r="IM8" s="100"/>
      <c r="IN8" s="100"/>
      <c r="IO8" s="100"/>
      <c r="IP8" s="100"/>
      <c r="IQ8" s="100"/>
      <c r="IR8" s="100"/>
      <c r="IS8" s="100"/>
      <c r="IT8" s="100"/>
      <c r="IU8" s="100"/>
    </row>
    <row r="9" spans="1:255" ht="22.5" customHeight="1">
      <c r="A9" s="133"/>
      <c r="B9" s="134" t="s">
        <v>252</v>
      </c>
      <c r="C9" s="137">
        <f>SUM(C8:C8)</f>
        <v>3000</v>
      </c>
      <c r="D9" s="137">
        <f>SUM(D8:D8)</f>
        <v>3000</v>
      </c>
      <c r="E9" s="137">
        <f>SUM(E8:E8)</f>
        <v>3000</v>
      </c>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c r="IR9" s="135"/>
      <c r="IS9" s="135"/>
      <c r="IT9" s="135"/>
      <c r="IU9" s="135"/>
    </row>
  </sheetData>
  <sheetProtection/>
  <mergeCells count="3">
    <mergeCell ref="B5:E5"/>
    <mergeCell ref="C1:E1"/>
    <mergeCell ref="C2:E2"/>
  </mergeCells>
  <printOptions/>
  <pageMargins left="0.69" right="0.7086614173228347" top="0.7480314960629921" bottom="0.7480314960629921" header="0.31496062992125984" footer="0.31496062992125984"/>
  <pageSetup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Buhgalter</cp:lastModifiedBy>
  <cp:lastPrinted>2020-01-14T08:15:00Z</cp:lastPrinted>
  <dcterms:created xsi:type="dcterms:W3CDTF">1996-10-08T23:32:33Z</dcterms:created>
  <dcterms:modified xsi:type="dcterms:W3CDTF">2020-03-03T06:33:55Z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