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(2)'!$A$1:$P$170</definedName>
  </definedNames>
  <calcPr calcId="125725"/>
</workbook>
</file>

<file path=xl/calcChain.xml><?xml version="1.0" encoding="utf-8"?>
<calcChain xmlns="http://schemas.openxmlformats.org/spreadsheetml/2006/main">
  <c r="J96" i="2"/>
  <c r="J48"/>
  <c r="J106"/>
  <c r="K106"/>
  <c r="L106"/>
  <c r="H106"/>
  <c r="I111"/>
  <c r="K48"/>
  <c r="L48"/>
  <c r="H48"/>
  <c r="I22" i="1"/>
  <c r="J164" i="2" l="1"/>
  <c r="J162"/>
  <c r="J160"/>
  <c r="J154"/>
  <c r="J144"/>
  <c r="J112"/>
  <c r="J100"/>
  <c r="J98"/>
  <c r="J86"/>
  <c r="J78"/>
  <c r="J76"/>
  <c r="J66"/>
  <c r="J54"/>
  <c r="J43"/>
  <c r="J41"/>
  <c r="J38"/>
  <c r="J36"/>
  <c r="O108" l="1"/>
  <c r="N108"/>
  <c r="M108"/>
  <c r="I108"/>
  <c r="I83"/>
  <c r="I84"/>
  <c r="K10" l="1"/>
  <c r="L10"/>
  <c r="O109"/>
  <c r="N109"/>
  <c r="M109"/>
  <c r="I109"/>
  <c r="H10" l="1"/>
  <c r="H6" s="1"/>
  <c r="J10"/>
  <c r="N84" l="1"/>
  <c r="N85"/>
  <c r="N83"/>
  <c r="K66" l="1"/>
  <c r="L66"/>
  <c r="H66"/>
  <c r="M74"/>
  <c r="I74"/>
  <c r="O74" s="1"/>
  <c r="N74" l="1"/>
  <c r="I52" i="1"/>
  <c r="I19" l="1"/>
  <c r="P11" i="2"/>
  <c r="P12" l="1"/>
  <c r="H112" l="1"/>
  <c r="M140"/>
  <c r="I140"/>
  <c r="O140" s="1"/>
  <c r="N140"/>
  <c r="M139"/>
  <c r="I139"/>
  <c r="O139" s="1"/>
  <c r="N139" l="1"/>
  <c r="E18" i="1"/>
  <c r="I112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3"/>
  <c r="I71"/>
  <c r="O71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4"/>
  <c r="M83"/>
  <c r="M8"/>
  <c r="H78"/>
  <c r="H54"/>
  <c r="H36"/>
  <c r="O119"/>
  <c r="N119"/>
  <c r="M120"/>
  <c r="F69" i="1"/>
  <c r="O40" i="2"/>
  <c r="N42"/>
  <c r="N41" s="1"/>
  <c r="O41" s="1"/>
  <c r="K41"/>
  <c r="L41" s="1"/>
  <c r="K42"/>
  <c r="L42" s="1"/>
  <c r="H96"/>
  <c r="H7"/>
  <c r="N142"/>
  <c r="N143"/>
  <c r="N145"/>
  <c r="N146"/>
  <c r="N147"/>
  <c r="N148"/>
  <c r="N149"/>
  <c r="N150"/>
  <c r="N151"/>
  <c r="N152"/>
  <c r="N153"/>
  <c r="N155"/>
  <c r="N156"/>
  <c r="N157"/>
  <c r="N158"/>
  <c r="N159"/>
  <c r="I42"/>
  <c r="H41"/>
  <c r="K36"/>
  <c r="L36"/>
  <c r="N40"/>
  <c r="M20"/>
  <c r="R12"/>
  <c r="M65"/>
  <c r="I65"/>
  <c r="O65" s="1"/>
  <c r="N65"/>
  <c r="J75" i="1"/>
  <c r="J76"/>
  <c r="F77"/>
  <c r="G77"/>
  <c r="H77"/>
  <c r="F73"/>
  <c r="G73"/>
  <c r="H73"/>
  <c r="E73"/>
  <c r="N137" i="2"/>
  <c r="M137"/>
  <c r="I137"/>
  <c r="O137" s="1"/>
  <c r="M84"/>
  <c r="M13"/>
  <c r="N138"/>
  <c r="M138"/>
  <c r="I138"/>
  <c r="O138" s="1"/>
  <c r="I141"/>
  <c r="O141" s="1"/>
  <c r="N53"/>
  <c r="M53"/>
  <c r="I53"/>
  <c r="O53" s="1"/>
  <c r="P33"/>
  <c r="I126"/>
  <c r="O126" s="1"/>
  <c r="M164"/>
  <c r="N126"/>
  <c r="M126"/>
  <c r="I127"/>
  <c r="O127" s="1"/>
  <c r="M127"/>
  <c r="N127"/>
  <c r="M23"/>
  <c r="O131"/>
  <c r="N131"/>
  <c r="P15"/>
  <c r="I51"/>
  <c r="O51" s="1"/>
  <c r="M166"/>
  <c r="N118"/>
  <c r="N117"/>
  <c r="M128"/>
  <c r="M129"/>
  <c r="M130"/>
  <c r="M132"/>
  <c r="M133"/>
  <c r="M134"/>
  <c r="M135"/>
  <c r="M136"/>
  <c r="N77"/>
  <c r="M76"/>
  <c r="I77"/>
  <c r="O77" s="1"/>
  <c r="H76"/>
  <c r="I76" s="1"/>
  <c r="E40" i="1"/>
  <c r="E36" s="1"/>
  <c r="M71" i="2"/>
  <c r="F18" i="1"/>
  <c r="N51" i="2"/>
  <c r="M51"/>
  <c r="I42" i="1"/>
  <c r="M16" i="2"/>
  <c r="M17"/>
  <c r="M18"/>
  <c r="M19"/>
  <c r="M21"/>
  <c r="M22"/>
  <c r="M24"/>
  <c r="M25"/>
  <c r="M26"/>
  <c r="M27"/>
  <c r="M28"/>
  <c r="M29"/>
  <c r="M30"/>
  <c r="M31"/>
  <c r="M32"/>
  <c r="M144"/>
  <c r="I151"/>
  <c r="O151" s="1"/>
  <c r="I68"/>
  <c r="N68" s="1"/>
  <c r="O68" s="1"/>
  <c r="I105"/>
  <c r="O105" s="1"/>
  <c r="I104"/>
  <c r="O104" s="1"/>
  <c r="I107"/>
  <c r="I37" i="1"/>
  <c r="N9" i="2"/>
  <c r="O166"/>
  <c r="N166"/>
  <c r="O110"/>
  <c r="O107"/>
  <c r="O106" s="1"/>
  <c r="M165"/>
  <c r="M116"/>
  <c r="M110"/>
  <c r="M107"/>
  <c r="M106" s="1"/>
  <c r="M67"/>
  <c r="M69"/>
  <c r="E33" i="1"/>
  <c r="E28"/>
  <c r="E27"/>
  <c r="E49"/>
  <c r="E55"/>
  <c r="E54" s="1"/>
  <c r="E53" s="1"/>
  <c r="E62"/>
  <c r="E69"/>
  <c r="J37"/>
  <c r="N32" i="2"/>
  <c r="N33"/>
  <c r="H144"/>
  <c r="I144" s="1"/>
  <c r="I163"/>
  <c r="O163" s="1"/>
  <c r="M151"/>
  <c r="N110"/>
  <c r="I110"/>
  <c r="M85"/>
  <c r="I85"/>
  <c r="I78" s="1"/>
  <c r="M117"/>
  <c r="I117"/>
  <c r="O117" s="1"/>
  <c r="K96"/>
  <c r="L96"/>
  <c r="N105"/>
  <c r="M105"/>
  <c r="N107"/>
  <c r="H164"/>
  <c r="I164" s="1"/>
  <c r="F40" i="1"/>
  <c r="I40" s="1"/>
  <c r="J41"/>
  <c r="I41"/>
  <c r="J45"/>
  <c r="J46"/>
  <c r="M33" i="2"/>
  <c r="M168"/>
  <c r="M37"/>
  <c r="M36" s="1"/>
  <c r="M50"/>
  <c r="I44"/>
  <c r="O44" s="1"/>
  <c r="M150"/>
  <c r="M61"/>
  <c r="M57"/>
  <c r="F49" i="1"/>
  <c r="I150" i="2"/>
  <c r="O150" s="1"/>
  <c r="I76" i="1"/>
  <c r="I78"/>
  <c r="I77" s="1"/>
  <c r="I79"/>
  <c r="J78"/>
  <c r="J79"/>
  <c r="N128" i="2"/>
  <c r="N129"/>
  <c r="N130"/>
  <c r="N132"/>
  <c r="N133"/>
  <c r="N134"/>
  <c r="N135"/>
  <c r="N136"/>
  <c r="I136"/>
  <c r="O136" s="1"/>
  <c r="F55" i="1"/>
  <c r="F54" s="1"/>
  <c r="F53" s="1"/>
  <c r="N13" i="2"/>
  <c r="I103"/>
  <c r="O103" s="1"/>
  <c r="O50"/>
  <c r="N50"/>
  <c r="N39"/>
  <c r="I39"/>
  <c r="I38" s="1"/>
  <c r="H38"/>
  <c r="N37"/>
  <c r="I37"/>
  <c r="I36" s="1"/>
  <c r="I49"/>
  <c r="M64"/>
  <c r="M88"/>
  <c r="I32" i="1"/>
  <c r="I31"/>
  <c r="I30"/>
  <c r="I29"/>
  <c r="I28" s="1"/>
  <c r="I27" s="1"/>
  <c r="J30"/>
  <c r="J31"/>
  <c r="J32"/>
  <c r="J29"/>
  <c r="J28" s="1"/>
  <c r="J27" s="1"/>
  <c r="J26"/>
  <c r="F28"/>
  <c r="F27" s="1"/>
  <c r="G28"/>
  <c r="G27" s="1"/>
  <c r="H28"/>
  <c r="H27" s="1"/>
  <c r="I135" i="2"/>
  <c r="O135" s="1"/>
  <c r="I102"/>
  <c r="O102" s="1"/>
  <c r="I72"/>
  <c r="O72" s="1"/>
  <c r="H43"/>
  <c r="M43"/>
  <c r="I147"/>
  <c r="O147" s="1"/>
  <c r="M62"/>
  <c r="M149"/>
  <c r="M103"/>
  <c r="N72"/>
  <c r="M125"/>
  <c r="N47"/>
  <c r="M47"/>
  <c r="M46"/>
  <c r="I47"/>
  <c r="O47" s="1"/>
  <c r="I130"/>
  <c r="O130" s="1"/>
  <c r="I143"/>
  <c r="O143" s="1"/>
  <c r="M143"/>
  <c r="H100"/>
  <c r="N100" s="1"/>
  <c r="N103"/>
  <c r="N102"/>
  <c r="N104"/>
  <c r="M104"/>
  <c r="M79"/>
  <c r="I72" i="1"/>
  <c r="I70"/>
  <c r="I25"/>
  <c r="J25"/>
  <c r="I56"/>
  <c r="I55" s="1"/>
  <c r="N55" i="2"/>
  <c r="M101"/>
  <c r="M162"/>
  <c r="I162"/>
  <c r="H162"/>
  <c r="N163"/>
  <c r="M163"/>
  <c r="I148"/>
  <c r="O148" s="1"/>
  <c r="M148"/>
  <c r="I134"/>
  <c r="O134" s="1"/>
  <c r="M14"/>
  <c r="M56"/>
  <c r="M152"/>
  <c r="M147"/>
  <c r="M141"/>
  <c r="M102"/>
  <c r="K100"/>
  <c r="L100"/>
  <c r="M73"/>
  <c r="M75"/>
  <c r="M70"/>
  <c r="M72"/>
  <c r="I132"/>
  <c r="O132" s="1"/>
  <c r="I149"/>
  <c r="O149" s="1"/>
  <c r="I68" i="1"/>
  <c r="I57"/>
  <c r="J57"/>
  <c r="I26"/>
  <c r="N89" i="2"/>
  <c r="N90"/>
  <c r="N91"/>
  <c r="N92"/>
  <c r="N93"/>
  <c r="N97"/>
  <c r="N99"/>
  <c r="N101"/>
  <c r="I101"/>
  <c r="N120"/>
  <c r="N121"/>
  <c r="N125"/>
  <c r="O125"/>
  <c r="I133"/>
  <c r="O133" s="1"/>
  <c r="N71"/>
  <c r="N26"/>
  <c r="N27"/>
  <c r="N28"/>
  <c r="N29"/>
  <c r="N30"/>
  <c r="M118"/>
  <c r="M81"/>
  <c r="M55"/>
  <c r="J61" i="1"/>
  <c r="J63"/>
  <c r="J64"/>
  <c r="J65"/>
  <c r="J66"/>
  <c r="J67"/>
  <c r="J68"/>
  <c r="M9" i="2"/>
  <c r="M15"/>
  <c r="M145"/>
  <c r="H86"/>
  <c r="I86" s="1"/>
  <c r="O86" s="1"/>
  <c r="I75"/>
  <c r="O75" s="1"/>
  <c r="I70"/>
  <c r="O70" s="1"/>
  <c r="I69"/>
  <c r="I67"/>
  <c r="F33" i="1"/>
  <c r="G18"/>
  <c r="H18"/>
  <c r="I99" i="2"/>
  <c r="I98" s="1"/>
  <c r="O98" s="1"/>
  <c r="M98"/>
  <c r="H98"/>
  <c r="M86"/>
  <c r="O9"/>
  <c r="M159"/>
  <c r="M158"/>
  <c r="I159"/>
  <c r="O159" s="1"/>
  <c r="I158"/>
  <c r="O158" s="1"/>
  <c r="I97"/>
  <c r="O97" s="1"/>
  <c r="I87"/>
  <c r="O87" s="1"/>
  <c r="M44"/>
  <c r="M45"/>
  <c r="M82"/>
  <c r="M87"/>
  <c r="M89"/>
  <c r="M90"/>
  <c r="M91"/>
  <c r="M92"/>
  <c r="M93"/>
  <c r="M97"/>
  <c r="M142"/>
  <c r="M153"/>
  <c r="M155"/>
  <c r="M156"/>
  <c r="M157"/>
  <c r="I24" i="1"/>
  <c r="J24"/>
  <c r="N70" i="2"/>
  <c r="J47" i="1"/>
  <c r="I128" i="2"/>
  <c r="O128" s="1"/>
  <c r="M63"/>
  <c r="I50" i="1"/>
  <c r="I59"/>
  <c r="I60"/>
  <c r="I74"/>
  <c r="I73" s="1"/>
  <c r="J167" i="2"/>
  <c r="M167" s="1"/>
  <c r="I34" i="1"/>
  <c r="I48"/>
  <c r="I47"/>
  <c r="J7" i="2"/>
  <c r="I129"/>
  <c r="O129" s="1"/>
  <c r="N75"/>
  <c r="J22" i="1"/>
  <c r="O24" i="2"/>
  <c r="O27"/>
  <c r="O45"/>
  <c r="O46"/>
  <c r="K7"/>
  <c r="K43"/>
  <c r="K31"/>
  <c r="K54"/>
  <c r="K112"/>
  <c r="K144"/>
  <c r="K160"/>
  <c r="K164"/>
  <c r="L7"/>
  <c r="L43"/>
  <c r="L31"/>
  <c r="L54"/>
  <c r="L112"/>
  <c r="L144"/>
  <c r="L160"/>
  <c r="L164"/>
  <c r="G69" i="1"/>
  <c r="G58" s="1"/>
  <c r="H69"/>
  <c r="H58" s="1"/>
  <c r="J72"/>
  <c r="I157" i="2"/>
  <c r="O157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87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5"/>
  <c r="O55" s="1"/>
  <c r="I56"/>
  <c r="O56" s="1"/>
  <c r="N56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I64"/>
  <c r="O64" s="1"/>
  <c r="N64"/>
  <c r="N63" s="1"/>
  <c r="O79"/>
  <c r="I80"/>
  <c r="N80" s="1"/>
  <c r="I81"/>
  <c r="O81" s="1"/>
  <c r="I82"/>
  <c r="O82" s="1"/>
  <c r="I88"/>
  <c r="O88" s="1"/>
  <c r="N88"/>
  <c r="I89"/>
  <c r="O89" s="1"/>
  <c r="I90"/>
  <c r="O90" s="1"/>
  <c r="I91"/>
  <c r="O91" s="1"/>
  <c r="I92"/>
  <c r="O92" s="1"/>
  <c r="I93"/>
  <c r="O93" s="1"/>
  <c r="I114"/>
  <c r="O114" s="1"/>
  <c r="I115"/>
  <c r="O115" s="1"/>
  <c r="I116"/>
  <c r="O116" s="1"/>
  <c r="N116"/>
  <c r="I118"/>
  <c r="O118" s="1"/>
  <c r="O120"/>
  <c r="I121"/>
  <c r="O121" s="1"/>
  <c r="N141"/>
  <c r="I142"/>
  <c r="O142" s="1"/>
  <c r="I145"/>
  <c r="O145" s="1"/>
  <c r="I146"/>
  <c r="O146" s="1"/>
  <c r="I152"/>
  <c r="O152" s="1"/>
  <c r="I153"/>
  <c r="O153" s="1"/>
  <c r="I154"/>
  <c r="N154"/>
  <c r="K154"/>
  <c r="L154"/>
  <c r="I155"/>
  <c r="O155" s="1"/>
  <c r="I156"/>
  <c r="O156" s="1"/>
  <c r="H160"/>
  <c r="I160" s="1"/>
  <c r="I161"/>
  <c r="I165"/>
  <c r="O165" s="1"/>
  <c r="N165"/>
  <c r="H167"/>
  <c r="I168"/>
  <c r="O168" s="1"/>
  <c r="N168"/>
  <c r="I169"/>
  <c r="O169" s="1"/>
  <c r="M169"/>
  <c r="N169"/>
  <c r="O28"/>
  <c r="O49"/>
  <c r="I8"/>
  <c r="O8" s="1"/>
  <c r="N8"/>
  <c r="N79"/>
  <c r="M160"/>
  <c r="O161"/>
  <c r="M114"/>
  <c r="M112"/>
  <c r="P118"/>
  <c r="N18"/>
  <c r="N48" l="1"/>
  <c r="N106"/>
  <c r="I106"/>
  <c r="P16"/>
  <c r="M48"/>
  <c r="N167"/>
  <c r="I48"/>
  <c r="O48"/>
  <c r="J62" i="1"/>
  <c r="J69"/>
  <c r="I33"/>
  <c r="O99" i="2"/>
  <c r="I54" i="1"/>
  <c r="I53" s="1"/>
  <c r="H17"/>
  <c r="H16" s="1"/>
  <c r="J49"/>
  <c r="G17"/>
  <c r="G16" s="1"/>
  <c r="I41" i="2"/>
  <c r="M100"/>
  <c r="I54"/>
  <c r="O54" s="1"/>
  <c r="R10"/>
  <c r="J54" i="1"/>
  <c r="I10" i="2"/>
  <c r="I6" s="1"/>
  <c r="M10"/>
  <c r="N10"/>
  <c r="J53" i="1"/>
  <c r="M66" i="2"/>
  <c r="N36"/>
  <c r="J55" i="1"/>
  <c r="N76" i="2"/>
  <c r="N81"/>
  <c r="O85"/>
  <c r="O162"/>
  <c r="O38"/>
  <c r="O144"/>
  <c r="O76"/>
  <c r="N162"/>
  <c r="O83"/>
  <c r="N54"/>
  <c r="O42"/>
  <c r="I7"/>
  <c r="O7" s="1"/>
  <c r="J73" i="1"/>
  <c r="E17"/>
  <c r="J33"/>
  <c r="N38" i="2"/>
  <c r="M38"/>
  <c r="I167"/>
  <c r="O167" s="1"/>
  <c r="O80"/>
  <c r="N96"/>
  <c r="O37"/>
  <c r="O36" s="1"/>
  <c r="N86"/>
  <c r="M96"/>
  <c r="N43"/>
  <c r="N67"/>
  <c r="O67" s="1"/>
  <c r="M154"/>
  <c r="O39"/>
  <c r="O14"/>
  <c r="O10" s="1"/>
  <c r="N98"/>
  <c r="I100"/>
  <c r="O100" s="1"/>
  <c r="N69"/>
  <c r="O69" s="1"/>
  <c r="K6"/>
  <c r="L6"/>
  <c r="N144"/>
  <c r="O96"/>
  <c r="I69" i="1"/>
  <c r="I58" s="1"/>
  <c r="F58"/>
  <c r="O164" i="2"/>
  <c r="O160"/>
  <c r="O154"/>
  <c r="O78"/>
  <c r="N31"/>
  <c r="O84"/>
  <c r="N82"/>
  <c r="I43"/>
  <c r="O43" s="1"/>
  <c r="I96"/>
  <c r="O101"/>
  <c r="N161"/>
  <c r="N160"/>
  <c r="N164"/>
  <c r="N7"/>
  <c r="I36" i="1"/>
  <c r="J18"/>
  <c r="J77"/>
  <c r="I18"/>
  <c r="I73" i="2"/>
  <c r="O73" s="1"/>
  <c r="N66"/>
  <c r="M54"/>
  <c r="J40" i="1"/>
  <c r="F36"/>
  <c r="F17" s="1"/>
  <c r="N112" i="2"/>
  <c r="O112"/>
  <c r="M78"/>
  <c r="N78"/>
  <c r="J6"/>
  <c r="M7"/>
  <c r="N6" l="1"/>
  <c r="E16" i="1"/>
  <c r="E15" i="3" s="1"/>
  <c r="I17" i="1"/>
  <c r="I16" s="1"/>
  <c r="K170" i="2"/>
  <c r="L170"/>
  <c r="J58" i="1"/>
  <c r="I66" i="2"/>
  <c r="M6"/>
  <c r="J36" i="1"/>
  <c r="F16" i="3"/>
  <c r="M170" i="2" l="1"/>
  <c r="H170"/>
  <c r="I170" s="1"/>
  <c r="E16" i="3"/>
  <c r="O66" i="2"/>
  <c r="O6" s="1"/>
  <c r="F16" i="1"/>
  <c r="J17"/>
  <c r="F15" i="3" l="1"/>
  <c r="F14" s="1"/>
  <c r="F6" s="1"/>
  <c r="J16" i="1"/>
  <c r="J170" i="2"/>
  <c r="O170" s="1"/>
</calcChain>
</file>

<file path=xl/sharedStrings.xml><?xml version="1.0" encoding="utf-8"?>
<sst xmlns="http://schemas.openxmlformats.org/spreadsheetml/2006/main" count="1268" uniqueCount="430">
  <si>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</si>
  <si>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</si>
  <si>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</si>
  <si>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</si>
  <si>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</si>
  <si>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</si>
  <si>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</si>
  <si>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</si>
  <si>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</si>
  <si>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</si>
  <si>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</si>
  <si>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</si>
  <si>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</si>
  <si>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</si>
  <si>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</si>
  <si>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</si>
  <si>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</si>
  <si>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</si>
  <si>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</si>
  <si>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</si>
  <si>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</si>
  <si>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</si>
  <si>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</si>
  <si>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</si>
  <si>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</si>
  <si>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</si>
  <si>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</si>
  <si>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</si>
  <si>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</si>
  <si>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</si>
  <si>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</si>
  <si>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</si>
  <si>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</si>
  <si>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</si>
  <si>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</si>
  <si>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</si>
  <si>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</si>
  <si>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</si>
  <si>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</si>
  <si>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</si>
  <si>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</si>
  <si>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</si>
  <si>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</si>
  <si>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</si>
  <si>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</si>
  <si>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</si>
  <si>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</si>
  <si>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</si>
  <si>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</si>
  <si>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</si>
  <si>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</si>
  <si>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</si>
  <si>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</si>
  <si>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</si>
  <si>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</si>
  <si>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</si>
  <si>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</si>
  <si>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</si>
  <si>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</si>
  <si>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</si>
  <si>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</si>
  <si>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</si>
  <si>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</si>
  <si>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</si>
  <si>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</si>
  <si>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</si>
  <si>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</si>
  <si>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</si>
  <si>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</si>
  <si>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</si>
  <si>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</si>
  <si>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</si>
  <si>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</si>
  <si>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</si>
  <si>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</si>
  <si>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</si>
  <si>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</si>
  <si>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</si>
  <si>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</si>
  <si>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</si>
  <si>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</si>
  <si>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</si>
  <si>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</si>
  <si>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</si>
  <si>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</si>
  <si>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</si>
  <si>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</si>
  <si>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</si>
  <si>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</si>
  <si>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</si>
  <si>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</si>
  <si>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</si>
  <si>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</si>
  <si>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</si>
  <si>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</si>
  <si>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</si>
  <si>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</si>
  <si>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</si>
  <si>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</si>
  <si>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</si>
  <si>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</si>
  <si>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</si>
  <si>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</si>
  <si>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</si>
  <si>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</si>
  <si>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</si>
  <si>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</si>
  <si>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</si>
  <si>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</si>
  <si>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</si>
  <si>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</si>
  <si>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</si>
  <si>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</si>
  <si>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</si>
  <si>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</si>
  <si>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</si>
  <si>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</si>
  <si>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</si>
  <si>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</si>
  <si>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</si>
  <si>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</si>
  <si>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</si>
  <si>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</si>
  <si>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</si>
  <si>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</si>
  <si>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</si>
  <si>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</si>
  <si>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</si>
  <si>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</si>
  <si>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</si>
  <si>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</si>
  <si>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</si>
  <si>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</si>
  <si>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</si>
  <si>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</si>
  <si>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</si>
  <si>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</si>
  <si>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</si>
  <si>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</si>
  <si>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</si>
  <si>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</si>
  <si>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</si>
  <si>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</si>
  <si>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</si>
  <si>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</si>
  <si>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</si>
  <si>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</si>
  <si>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</si>
  <si>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</si>
  <si>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</si>
  <si>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</si>
  <si>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</si>
  <si>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</si>
  <si>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</si>
  <si>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</si>
  <si>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</si>
  <si>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</si>
  <si>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</si>
  <si>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</si>
  <si>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</si>
  <si>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</si>
  <si>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</si>
  <si>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</si>
  <si>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</si>
  <si>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</si>
  <si>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</si>
  <si>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</si>
  <si>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</si>
  <si>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</si>
  <si>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</si>
  <si>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</si>
  <si>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</si>
  <si>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</si>
  <si>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</si>
  <si>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</si>
  <si>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</si>
  <si>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</si>
  <si>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</si>
  <si>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</si>
  <si>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</si>
  <si>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</si>
  <si>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</si>
  <si>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</si>
  <si>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</si>
  <si>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</si>
  <si>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</si>
  <si>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</si>
  <si>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</si>
  <si>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</si>
  <si>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</si>
  <si>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</si>
  <si>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</si>
  <si>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</si>
  <si>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</si>
  <si>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</si>
  <si>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</si>
  <si>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</si>
  <si>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</si>
  <si>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</si>
  <si>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</si>
  <si>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</si>
  <si>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</si>
  <si>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</si>
  <si>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</si>
  <si>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</si>
  <si>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</si>
  <si>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</si>
  <si>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</si>
  <si>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</si>
  <si>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</si>
  <si>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</si>
  <si>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</si>
  <si>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</si>
  <si>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</si>
  <si>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</si>
  <si>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</si>
  <si>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</si>
  <si>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</si>
  <si>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</si>
  <si>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</si>
  <si>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</si>
  <si>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</si>
  <si>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</si>
  <si>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</si>
  <si>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</si>
  <si>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</si>
  <si>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</si>
  <si>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</si>
  <si>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</si>
  <si>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</si>
  <si>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</si>
  <si>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</si>
  <si>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</si>
  <si>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</si>
  <si>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</si>
  <si>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</si>
  <si>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</si>
  <si>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</si>
  <si>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</si>
  <si>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</si>
  <si>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</si>
  <si>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</si>
  <si>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</si>
  <si>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</si>
  <si>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</si>
  <si>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</si>
  <si>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</si>
  <si>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</si>
  <si>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</si>
  <si>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</si>
  <si>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</si>
  <si>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</si>
  <si>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</si>
  <si>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</si>
  <si>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</si>
  <si>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</si>
  <si>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</si>
  <si>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</si>
  <si>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</si>
  <si>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</si>
  <si>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</si>
  <si>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</si>
  <si>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</si>
  <si>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</si>
  <si>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</si>
  <si>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</si>
  <si>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</si>
  <si>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</si>
  <si>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</si>
  <si>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</si>
  <si>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</si>
  <si>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</si>
  <si>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</si>
  <si>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</si>
  <si>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</si>
  <si>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</si>
  <si>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</si>
  <si>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</si>
  <si>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</si>
  <si>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</si>
  <si>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</si>
  <si>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</si>
  <si>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</si>
  <si>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</si>
  <si>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</si>
  <si>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</si>
  <si>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</si>
  <si>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</si>
  <si>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</si>
  <si>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</si>
  <si>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</si>
  <si>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</si>
  <si>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</si>
  <si>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</si>
  <si>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</si>
  <si>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</si>
  <si>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</si>
  <si>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</si>
  <si>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</si>
  <si>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</si>
  <si>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</si>
  <si>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</si>
  <si>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</si>
  <si>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</si>
  <si>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</si>
  <si>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</si>
  <si>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</si>
  <si>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</si>
  <si>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</si>
  <si>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</si>
  <si>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</si>
  <si>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</si>
  <si>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</si>
  <si>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</si>
  <si>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</si>
  <si>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</si>
  <si>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</si>
  <si>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</si>
  <si>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</si>
  <si>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</si>
  <si>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</si>
  <si>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</si>
  <si>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</si>
  <si>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</si>
  <si>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</si>
  <si>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</si>
  <si>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</si>
  <si>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</si>
  <si>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</si>
  <si>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</si>
  <si>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</si>
  <si>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</si>
  <si>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</si>
  <si>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</si>
  <si>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</si>
  <si>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</si>
  <si>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</si>
  <si>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</si>
  <si>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</si>
  <si>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</si>
  <si>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</si>
  <si>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</si>
  <si>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</si>
  <si>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</si>
  <si>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</si>
  <si>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</si>
  <si>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</si>
  <si>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</si>
  <si>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</si>
  <si>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</si>
  <si>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</si>
  <si>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</si>
  <si>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</si>
  <si>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</si>
  <si>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</si>
  <si>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</si>
  <si>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</si>
  <si>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</si>
  <si>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</si>
  <si>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</si>
  <si>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</si>
  <si>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</si>
  <si>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</si>
  <si>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</si>
  <si>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</si>
  <si>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</si>
  <si>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</si>
  <si>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</si>
  <si>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</si>
  <si>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</si>
  <si>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</si>
  <si>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</si>
  <si>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</si>
  <si>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</si>
  <si>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</si>
  <si>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</si>
  <si>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</si>
  <si>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</si>
  <si>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</si>
  <si>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</si>
  <si>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</si>
  <si>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</si>
  <si>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</si>
  <si>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</si>
  <si>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</si>
  <si>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</si>
  <si>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</si>
  <si>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</si>
  <si>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</si>
  <si>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</si>
  <si>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</si>
  <si>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</si>
  <si>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</si>
  <si>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</si>
  <si>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</si>
  <si>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</si>
  <si>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</si>
  <si>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</si>
  <si>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</si>
  <si>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</si>
  <si>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</si>
  <si>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</si>
  <si>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</si>
  <si>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</si>
  <si>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</si>
  <si>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</si>
  <si>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</si>
  <si>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</si>
  <si>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</si>
  <si>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</si>
  <si>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</si>
  <si>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</si>
  <si>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</si>
  <si>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</si>
  <si>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</si>
  <si>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</si>
  <si>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</si>
  <si>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</si>
  <si>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</si>
  <si>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</si>
  <si>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</si>
  <si>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</si>
  <si>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</si>
  <si>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</si>
  <si>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5101181410</t>
  </si>
  <si>
    <t>247</t>
  </si>
  <si>
    <t>Ляхова Н.В.</t>
  </si>
  <si>
    <t>Градостроение</t>
  </si>
  <si>
    <t>6401083750</t>
  </si>
  <si>
    <t>01.09.2021г.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</si>
</sst>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0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52" zoomScaleNormal="100" workbookViewId="0">
      <selection activeCell="F60" sqref="F6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67" t="s">
        <v>0</v>
      </c>
      <c r="B2" s="167"/>
      <c r="C2" s="167"/>
      <c r="D2" s="167"/>
      <c r="E2" s="167"/>
      <c r="F2" s="167"/>
      <c r="G2" s="167"/>
      <c r="H2" s="167"/>
      <c r="I2" s="7"/>
      <c r="J2" s="8" t="s">
        <v>1</v>
      </c>
    </row>
    <row r="3" spans="1:13" ht="38.25" customHeight="1">
      <c r="A3" s="168" t="s">
        <v>241</v>
      </c>
      <c r="B3" s="168"/>
      <c r="C3" s="168"/>
      <c r="D3" s="168"/>
      <c r="E3" s="168"/>
      <c r="F3" s="168"/>
      <c r="G3" s="168"/>
      <c r="H3" s="168"/>
      <c r="I3" s="9" t="s">
        <v>2</v>
      </c>
      <c r="J3" s="10" t="s">
        <v>3</v>
      </c>
    </row>
    <row r="4" spans="1:13">
      <c r="A4" s="169" t="s">
        <v>429</v>
      </c>
      <c r="B4" s="169"/>
      <c r="C4" s="169"/>
      <c r="D4" s="169"/>
      <c r="E4" s="169"/>
      <c r="F4" s="169"/>
      <c r="G4" s="169"/>
      <c r="H4" s="169"/>
      <c r="I4" s="9" t="s">
        <v>4</v>
      </c>
      <c r="J4" s="11"/>
    </row>
    <row r="5" spans="1:13" ht="45" customHeight="1">
      <c r="A5" s="170" t="s">
        <v>5</v>
      </c>
      <c r="B5" s="170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71" t="s">
        <v>7</v>
      </c>
      <c r="B6" s="171"/>
      <c r="C6" s="171"/>
      <c r="D6" s="171"/>
      <c r="E6" s="171"/>
      <c r="F6" s="171"/>
      <c r="G6" s="171"/>
      <c r="H6" s="171"/>
      <c r="I6" s="9" t="s">
        <v>8</v>
      </c>
      <c r="J6" s="12"/>
    </row>
    <row r="7" spans="1:13">
      <c r="A7" s="172" t="s">
        <v>9</v>
      </c>
      <c r="B7" s="172"/>
      <c r="C7" s="172"/>
      <c r="D7" s="172"/>
      <c r="E7" s="172"/>
      <c r="F7" s="172"/>
      <c r="G7" s="172"/>
      <c r="H7" s="172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75" t="s">
        <v>15</v>
      </c>
      <c r="B11" s="175"/>
      <c r="C11" s="175"/>
      <c r="D11" s="175"/>
      <c r="E11" s="175"/>
      <c r="F11" s="175"/>
      <c r="G11" s="175"/>
      <c r="H11" s="175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5" t="s">
        <v>18</v>
      </c>
      <c r="D13" s="186"/>
      <c r="E13" s="176" t="s">
        <v>19</v>
      </c>
      <c r="F13" s="178" t="s">
        <v>20</v>
      </c>
      <c r="G13" s="179"/>
      <c r="H13" s="179"/>
      <c r="I13" s="180"/>
      <c r="J13" s="176" t="s">
        <v>21</v>
      </c>
    </row>
    <row r="14" spans="1:13" ht="21" customHeight="1">
      <c r="A14" s="177"/>
      <c r="B14" s="177"/>
      <c r="C14" s="187"/>
      <c r="D14" s="188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81" t="s">
        <v>28</v>
      </c>
      <c r="D15" s="182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4048334.64</v>
      </c>
      <c r="F16" s="24">
        <f>F17+F58</f>
        <v>1892702.9100000001</v>
      </c>
      <c r="G16" s="24">
        <f>G17+G58</f>
        <v>79849.460000000006</v>
      </c>
      <c r="H16" s="24">
        <f>H17+H58</f>
        <v>79849.460000000006</v>
      </c>
      <c r="I16" s="24">
        <f>I17+I58</f>
        <v>1892702.9100000001</v>
      </c>
      <c r="J16" s="24">
        <f>E16-F16</f>
        <v>2155631.73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664766.75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664766.75</v>
      </c>
      <c r="J17" s="24">
        <f>E17-F17</f>
        <v>785233.25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54">
        <f>F19+F22+F21</f>
        <v>22388.04</v>
      </c>
      <c r="G18" s="54">
        <f>G19+G20+G21+G22</f>
        <v>77297.66</v>
      </c>
      <c r="H18" s="54">
        <f>H19+H20+H21+H22</f>
        <v>77297.66</v>
      </c>
      <c r="I18" s="54">
        <f>I19+I20+I21+I22+I26+I25</f>
        <v>22388.04</v>
      </c>
      <c r="J18" s="62">
        <f t="shared" ref="J18:J79" si="0">E18-F18</f>
        <v>16611.96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22293.54</v>
      </c>
      <c r="G19" s="25">
        <v>77297.66</v>
      </c>
      <c r="H19" s="25">
        <v>77297.66</v>
      </c>
      <c r="I19" s="25">
        <f t="shared" ref="I19:I26" si="1">F19</f>
        <v>22293.54</v>
      </c>
      <c r="J19" s="24">
        <f>E19-F19</f>
        <v>16706.46</v>
      </c>
    </row>
    <row r="20" spans="1:10" ht="0.75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94.5</v>
      </c>
      <c r="G22" s="25"/>
      <c r="H22" s="25"/>
      <c r="I22" s="25">
        <f t="shared" si="1"/>
        <v>94.5</v>
      </c>
      <c r="J22" s="24">
        <f t="shared" si="0"/>
        <v>-94.5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3" t="s">
        <v>220</v>
      </c>
      <c r="D24" s="184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11914.2</v>
      </c>
      <c r="G33" s="54"/>
      <c r="H33" s="54"/>
      <c r="I33" s="54">
        <f>I34+I35</f>
        <v>11914.2</v>
      </c>
      <c r="J33" s="62">
        <f>J34+J35</f>
        <v>-5914.2000000000007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11855.7</v>
      </c>
      <c r="G34" s="25"/>
      <c r="H34" s="25"/>
      <c r="I34" s="25">
        <f>F34</f>
        <v>11855.7</v>
      </c>
      <c r="J34" s="24">
        <f t="shared" si="0"/>
        <v>-5855.7000000000007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>
        <v>58.5</v>
      </c>
      <c r="G35" s="25"/>
      <c r="H35" s="25"/>
      <c r="I35" s="25">
        <f>F35</f>
        <v>58.5</v>
      </c>
      <c r="J35" s="24">
        <f t="shared" si="0"/>
        <v>-58.5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551361.25</v>
      </c>
      <c r="G36" s="25"/>
      <c r="H36" s="25"/>
      <c r="I36" s="54">
        <f>I37+I40</f>
        <v>551361.25</v>
      </c>
      <c r="J36" s="62">
        <f t="shared" si="0"/>
        <v>718638.75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7289.75</v>
      </c>
      <c r="G37" s="25">
        <v>0</v>
      </c>
      <c r="H37" s="25">
        <v>0</v>
      </c>
      <c r="I37" s="25">
        <f>F37</f>
        <v>7289.75</v>
      </c>
      <c r="J37" s="24">
        <f t="shared" si="0"/>
        <v>107710.25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</f>
        <v>544071.5</v>
      </c>
      <c r="G40" s="25">
        <v>7290.03</v>
      </c>
      <c r="H40" s="25">
        <v>7290.03</v>
      </c>
      <c r="I40" s="54">
        <f>F40</f>
        <v>544071.5</v>
      </c>
      <c r="J40" s="62">
        <f t="shared" si="0"/>
        <v>610928.5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520505.38</v>
      </c>
      <c r="G41" s="25"/>
      <c r="H41" s="25"/>
      <c r="I41" s="25">
        <f>F41</f>
        <v>520505.38</v>
      </c>
      <c r="J41" s="24">
        <f t="shared" si="0"/>
        <v>233494.62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23566.12</v>
      </c>
      <c r="G42" s="25">
        <v>0</v>
      </c>
      <c r="H42" s="25">
        <v>0</v>
      </c>
      <c r="I42" s="25">
        <f>F42</f>
        <v>23566.12</v>
      </c>
      <c r="J42" s="24">
        <f t="shared" si="0"/>
        <v>377433.88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hidden="1" customHeight="1">
      <c r="A48" s="19" t="s">
        <v>191</v>
      </c>
      <c r="B48" s="20" t="s">
        <v>36</v>
      </c>
      <c r="C48" s="183" t="s">
        <v>256</v>
      </c>
      <c r="D48" s="184"/>
      <c r="E48" s="25">
        <v>0</v>
      </c>
      <c r="F48" s="25">
        <v>-1.2</v>
      </c>
      <c r="G48" s="25">
        <v>10.41</v>
      </c>
      <c r="H48" s="25">
        <v>10.41</v>
      </c>
      <c r="I48" s="25">
        <f t="shared" si="4"/>
        <v>-1.2</v>
      </c>
      <c r="J48" s="24">
        <f t="shared" si="0"/>
        <v>1.2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79103.259999999995</v>
      </c>
      <c r="G49" s="25"/>
      <c r="H49" s="25"/>
      <c r="I49" s="54">
        <f>I50+I52+I51</f>
        <v>79103.259999999995</v>
      </c>
      <c r="J49" s="62">
        <f>J50+J52</f>
        <v>55896.740000000005</v>
      </c>
    </row>
    <row r="50" spans="1:10" ht="72" hidden="1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79103.259999999995</v>
      </c>
      <c r="G52" s="25"/>
      <c r="H52" s="25"/>
      <c r="I52" s="25">
        <f t="shared" si="4"/>
        <v>79103.259999999995</v>
      </c>
      <c r="J52" s="24">
        <f t="shared" si="0"/>
        <v>55896.740000000005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v>2598334.64</v>
      </c>
      <c r="F58" s="54">
        <f>F59+F60+F69+F73+F68+F77</f>
        <v>1227936.1600000001</v>
      </c>
      <c r="G58" s="54">
        <f>G59+G60+G69+G73+G68+G77</f>
        <v>0</v>
      </c>
      <c r="H58" s="54">
        <f>H59+H60+H69+H73+H68+H77</f>
        <v>0</v>
      </c>
      <c r="I58" s="54">
        <f>I59+I60+I69+I73+I68+I77</f>
        <v>1227936.1600000001</v>
      </c>
      <c r="J58" s="62">
        <f t="shared" si="0"/>
        <v>1370398.48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226136</v>
      </c>
      <c r="G59" s="25">
        <v>0</v>
      </c>
      <c r="H59" s="25">
        <v>0</v>
      </c>
      <c r="I59" s="25">
        <f>F59</f>
        <v>226136</v>
      </c>
      <c r="J59" s="24">
        <f t="shared" si="0"/>
        <v>113064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83400</v>
      </c>
      <c r="G60" s="25">
        <v>0</v>
      </c>
      <c r="H60" s="25">
        <v>0</v>
      </c>
      <c r="I60" s="25">
        <f>F60</f>
        <v>83400</v>
      </c>
      <c r="J60" s="24">
        <f t="shared" si="0"/>
        <v>41700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73"/>
      <c r="D70" s="174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88836</v>
      </c>
      <c r="F73" s="54">
        <f>F74</f>
        <v>68708.759999999995</v>
      </c>
      <c r="G73" s="54">
        <f>G74</f>
        <v>0</v>
      </c>
      <c r="H73" s="54">
        <f>H74</f>
        <v>0</v>
      </c>
      <c r="I73" s="54">
        <f>I74</f>
        <v>68708.759999999995</v>
      </c>
      <c r="J73" s="62">
        <f>J74+J75+J79</f>
        <v>20127.240000000005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88836</v>
      </c>
      <c r="F74" s="25">
        <v>68708.759999999995</v>
      </c>
      <c r="G74" s="25">
        <v>0</v>
      </c>
      <c r="H74" s="25">
        <v>0</v>
      </c>
      <c r="I74" s="25">
        <f t="shared" si="6"/>
        <v>68708.759999999995</v>
      </c>
      <c r="J74" s="24">
        <f t="shared" si="0"/>
        <v>20127.240000000005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65" t="s">
        <v>193</v>
      </c>
      <c r="D76" s="166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2045198.64</v>
      </c>
      <c r="F77" s="62">
        <f>F78</f>
        <v>849691.4</v>
      </c>
      <c r="G77" s="62">
        <f>G78</f>
        <v>0</v>
      </c>
      <c r="H77" s="62">
        <f>H78</f>
        <v>0</v>
      </c>
      <c r="I77" s="62">
        <f>I78</f>
        <v>849691.4</v>
      </c>
      <c r="J77" s="62">
        <f t="shared" si="0"/>
        <v>1195507.2399999998</v>
      </c>
    </row>
    <row r="78" spans="1:10" ht="60" customHeight="1">
      <c r="A78" s="56" t="s">
        <v>357</v>
      </c>
      <c r="B78" s="58" t="s">
        <v>36</v>
      </c>
      <c r="C78" s="165" t="s">
        <v>385</v>
      </c>
      <c r="D78" s="166"/>
      <c r="E78" s="25">
        <v>2045198.64</v>
      </c>
      <c r="F78" s="25">
        <v>849691.4</v>
      </c>
      <c r="G78" s="59"/>
      <c r="H78" s="59"/>
      <c r="I78" s="25">
        <f t="shared" si="6"/>
        <v>849691.4</v>
      </c>
      <c r="J78" s="24">
        <f t="shared" si="0"/>
        <v>1195507.2399999998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3"/>
  <sheetViews>
    <sheetView showGridLines="0" topLeftCell="A66" zoomScaleNormal="100" workbookViewId="0">
      <selection activeCell="M164" sqref="M164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6" t="s">
        <v>16</v>
      </c>
      <c r="B3" s="176" t="s">
        <v>17</v>
      </c>
      <c r="C3" s="185" t="s">
        <v>54</v>
      </c>
      <c r="D3" s="208"/>
      <c r="E3" s="208"/>
      <c r="F3" s="208"/>
      <c r="G3" s="186"/>
      <c r="H3" s="176" t="s">
        <v>19</v>
      </c>
      <c r="I3" s="176" t="s">
        <v>55</v>
      </c>
      <c r="J3" s="178" t="s">
        <v>20</v>
      </c>
      <c r="K3" s="179"/>
      <c r="L3" s="179"/>
      <c r="M3" s="180"/>
      <c r="N3" s="178" t="s">
        <v>21</v>
      </c>
      <c r="O3" s="180"/>
    </row>
    <row r="4" spans="1:19" ht="225">
      <c r="A4" s="207"/>
      <c r="B4" s="177"/>
      <c r="C4" s="187"/>
      <c r="D4" s="209"/>
      <c r="E4" s="209"/>
      <c r="F4" s="209"/>
      <c r="G4" s="188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81" t="s">
        <v>28</v>
      </c>
      <c r="D5" s="195"/>
      <c r="E5" s="195"/>
      <c r="F5" s="195"/>
      <c r="G5" s="182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H7+H10+H36+H41+H43+H48+H54+H66+H78+H96+H106+H112+H160+H164+H94</f>
        <v>6039217.6399999997</v>
      </c>
      <c r="I6" s="24">
        <f>I7+I10+I36+I41+I43+I48+I54+I66+I78+I96+I106+I112+I160+I164+I94</f>
        <v>6039217.6399999997</v>
      </c>
      <c r="J6" s="24">
        <f>J7+J10+J36+J41+J48+J54+J66+J78+J96+J106+J112+J160+J164</f>
        <v>2401071.52</v>
      </c>
      <c r="K6" s="24" t="e">
        <f>K7+K10+K36+K41+K48+K54+K66+K78+K96+K106+K112+K160+K164</f>
        <v>#REF!</v>
      </c>
      <c r="L6" s="24" t="e">
        <f>L7+L10+L36+L41+L48+L54+L66+L78+L96+L106+L112+L160+L164</f>
        <v>#REF!</v>
      </c>
      <c r="M6" s="24">
        <f>M7+M10+M36+M41+M48+M54+M66+M78+M96+M106+M112+M160+M164</f>
        <v>2401071.52</v>
      </c>
      <c r="N6" s="24">
        <f>N7+N10+N36+N41+N48+N54+N66+N78+N96+N106+N112+N160+N164+N43+N94</f>
        <v>3593146.1199999996</v>
      </c>
      <c r="O6" s="24">
        <f>O7+O10+O36+O41+O48+O54+O66+O78+O96+O106+O112+O160+O164+O94</f>
        <v>3593146.1199999996</v>
      </c>
    </row>
    <row r="7" spans="1:19" ht="42" hidden="1" customHeight="1">
      <c r="A7" s="89" t="s">
        <v>192</v>
      </c>
      <c r="B7" s="189" t="s">
        <v>189</v>
      </c>
      <c r="C7" s="190"/>
      <c r="D7" s="190"/>
      <c r="E7" s="190"/>
      <c r="F7" s="190"/>
      <c r="G7" s="191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99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199" t="s">
        <v>64</v>
      </c>
      <c r="C10" s="200"/>
      <c r="D10" s="200"/>
      <c r="E10" s="200"/>
      <c r="F10" s="200"/>
      <c r="G10" s="201"/>
      <c r="H10" s="54">
        <f>H14+H15+H16+H17+H18+H19+H20+H21+H22+H23+H24+H35+H25+H30+H13+H33+H34+H11+H12</f>
        <v>1896952</v>
      </c>
      <c r="I10" s="54">
        <f t="shared" ref="I10:O10" si="2">I14+I15+I16+I17+I18+I19+I20+I21+I22+I23+I24+I35+I25+I30+I13+I33+I34+I11+I12</f>
        <v>1896952</v>
      </c>
      <c r="J10" s="54">
        <f t="shared" si="2"/>
        <v>1157125.55</v>
      </c>
      <c r="K10" s="54">
        <f t="shared" si="2"/>
        <v>0</v>
      </c>
      <c r="L10" s="54">
        <f t="shared" si="2"/>
        <v>0</v>
      </c>
      <c r="M10" s="54">
        <f t="shared" si="2"/>
        <v>1157125.55</v>
      </c>
      <c r="N10" s="54">
        <f t="shared" si="2"/>
        <v>739826.45</v>
      </c>
      <c r="O10" s="54">
        <f t="shared" si="2"/>
        <v>739826.45</v>
      </c>
      <c r="R10" s="91">
        <f>H10-H34-H35+H54</f>
        <v>1973788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v>223396.76</v>
      </c>
      <c r="K11" s="25"/>
      <c r="L11" s="25"/>
      <c r="M11" s="25">
        <f>J11</f>
        <v>223396.76</v>
      </c>
      <c r="N11" s="24">
        <f>H11-J11</f>
        <v>144218.23999999999</v>
      </c>
      <c r="O11" s="24">
        <f>I11-J11</f>
        <v>144218.23999999999</v>
      </c>
      <c r="P11" s="91">
        <f>J11+J13+J55</f>
        <v>723859.97000000009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v>63237.8</v>
      </c>
      <c r="K12" s="25"/>
      <c r="L12" s="25"/>
      <c r="M12" s="25">
        <f>J12</f>
        <v>63237.8</v>
      </c>
      <c r="N12" s="24">
        <f>H12-J12</f>
        <v>47781.2</v>
      </c>
      <c r="O12" s="24">
        <f>I12-J12</f>
        <v>47781.2</v>
      </c>
      <c r="P12" s="91">
        <f>J12+J15+J56</f>
        <v>204617.72</v>
      </c>
      <c r="R12" s="91">
        <f>J10-J34-J35+J54</f>
        <v>1206998.8700000001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v>459093.58</v>
      </c>
      <c r="K13" s="25"/>
      <c r="L13" s="25"/>
      <c r="M13" s="25">
        <f>J13</f>
        <v>459093.58</v>
      </c>
      <c r="N13" s="24">
        <f>H13-J13</f>
        <v>296106.42</v>
      </c>
      <c r="O13" s="24">
        <f>I13-J13</f>
        <v>296106.42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v>128886.27</v>
      </c>
      <c r="K15" s="25"/>
      <c r="L15" s="25"/>
      <c r="M15" s="25">
        <f>J15</f>
        <v>128886.27</v>
      </c>
      <c r="N15" s="24">
        <f t="shared" si="0"/>
        <v>99183.73</v>
      </c>
      <c r="O15" s="24">
        <f t="shared" si="1"/>
        <v>99183.73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v>3790.84</v>
      </c>
      <c r="K16" s="25"/>
      <c r="L16" s="25"/>
      <c r="M16" s="25">
        <f t="shared" ref="M16:M32" si="4">J16</f>
        <v>3790.84</v>
      </c>
      <c r="N16" s="24">
        <f t="shared" si="0"/>
        <v>13104.16</v>
      </c>
      <c r="O16" s="24">
        <f t="shared" si="1"/>
        <v>13104.16</v>
      </c>
      <c r="P16" s="91">
        <f>M16+M17+M19+M20+M22</f>
        <v>107384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v>1821.74</v>
      </c>
      <c r="K17" s="25"/>
      <c r="L17" s="25"/>
      <c r="M17" s="25">
        <f t="shared" si="4"/>
        <v>1821.74</v>
      </c>
      <c r="N17" s="24">
        <f t="shared" si="0"/>
        <v>912.26</v>
      </c>
      <c r="O17" s="24">
        <f t="shared" si="1"/>
        <v>912.26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425</v>
      </c>
      <c r="G18" s="41" t="s">
        <v>73</v>
      </c>
      <c r="H18" s="92">
        <v>109803</v>
      </c>
      <c r="I18" s="25">
        <f t="shared" si="3"/>
        <v>109803</v>
      </c>
      <c r="J18" s="92">
        <v>67468.179999999993</v>
      </c>
      <c r="K18" s="25"/>
      <c r="L18" s="25"/>
      <c r="M18" s="25">
        <f t="shared" si="4"/>
        <v>67468.179999999993</v>
      </c>
      <c r="N18" s="90">
        <f t="shared" si="0"/>
        <v>42334.820000000007</v>
      </c>
      <c r="O18" s="24">
        <f t="shared" si="1"/>
        <v>42334.820000000007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v>29146.58</v>
      </c>
      <c r="K19" s="25"/>
      <c r="L19" s="25"/>
      <c r="M19" s="25">
        <f t="shared" si="4"/>
        <v>29146.58</v>
      </c>
      <c r="N19" s="24">
        <f t="shared" si="0"/>
        <v>20819.419999999998</v>
      </c>
      <c r="O19" s="24">
        <f t="shared" si="1"/>
        <v>20819.419999999998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v>18671.84</v>
      </c>
      <c r="K20" s="25"/>
      <c r="L20" s="25"/>
      <c r="M20" s="25">
        <f>J20</f>
        <v>18671.84</v>
      </c>
      <c r="N20" s="24">
        <f t="shared" si="0"/>
        <v>12578.16</v>
      </c>
      <c r="O20" s="24">
        <f t="shared" si="1"/>
        <v>12578.16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67400</v>
      </c>
      <c r="I22" s="25">
        <f t="shared" si="3"/>
        <v>67400</v>
      </c>
      <c r="J22" s="92">
        <v>53953</v>
      </c>
      <c r="K22" s="25"/>
      <c r="L22" s="25"/>
      <c r="M22" s="25">
        <f t="shared" si="4"/>
        <v>53953</v>
      </c>
      <c r="N22" s="24">
        <f t="shared" si="0"/>
        <v>13447</v>
      </c>
      <c r="O22" s="24">
        <f t="shared" si="1"/>
        <v>13447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43440</v>
      </c>
      <c r="I23" s="25">
        <f t="shared" si="3"/>
        <v>43440</v>
      </c>
      <c r="J23" s="92">
        <v>33500</v>
      </c>
      <c r="K23" s="25"/>
      <c r="L23" s="25"/>
      <c r="M23" s="25">
        <f>J23</f>
        <v>33500</v>
      </c>
      <c r="N23" s="24">
        <f t="shared" si="0"/>
        <v>9940</v>
      </c>
      <c r="O23" s="24">
        <f t="shared" si="1"/>
        <v>9940</v>
      </c>
      <c r="P23" s="91">
        <f>J16+J18+J20+J19+J21+J22+J23</f>
        <v>206530.44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11560</v>
      </c>
      <c r="I24" s="25">
        <f t="shared" si="3"/>
        <v>11560</v>
      </c>
      <c r="J24" s="25">
        <v>11560</v>
      </c>
      <c r="K24" s="25"/>
      <c r="L24" s="25"/>
      <c r="M24" s="25">
        <f t="shared" si="4"/>
        <v>11560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v>57269</v>
      </c>
      <c r="K25" s="25"/>
      <c r="L25" s="25"/>
      <c r="M25" s="25">
        <f t="shared" si="4"/>
        <v>57269</v>
      </c>
      <c r="N25" s="24">
        <f t="shared" si="0"/>
        <v>27391</v>
      </c>
      <c r="O25" s="24">
        <f t="shared" si="1"/>
        <v>27391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196" t="s">
        <v>164</v>
      </c>
      <c r="D28" s="197"/>
      <c r="E28" s="197"/>
      <c r="F28" s="197"/>
      <c r="G28" s="198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196" t="s">
        <v>205</v>
      </c>
      <c r="D31" s="197"/>
      <c r="E31" s="197"/>
      <c r="F31" s="197"/>
      <c r="G31" s="198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500</v>
      </c>
      <c r="K33" s="25"/>
      <c r="L33" s="25"/>
      <c r="M33" s="25">
        <f>J33</f>
        <v>500</v>
      </c>
      <c r="N33" s="24">
        <f t="shared" si="0"/>
        <v>1000</v>
      </c>
      <c r="O33" s="24">
        <f t="shared" si="5"/>
        <v>1000</v>
      </c>
      <c r="P33" s="91">
        <f>H16+H18+H19+H20+H21+H22+H23</f>
        <v>321754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424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0</v>
      </c>
      <c r="K34" s="25"/>
      <c r="L34" s="25"/>
      <c r="M34" s="25">
        <f>J34</f>
        <v>0</v>
      </c>
      <c r="N34" s="24">
        <f t="shared" si="0"/>
        <v>5000</v>
      </c>
      <c r="O34" s="24">
        <f t="shared" si="5"/>
        <v>5000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3989.96</v>
      </c>
      <c r="K35" s="25"/>
      <c r="L35" s="25"/>
      <c r="M35" s="25">
        <f>J35</f>
        <v>3989.96</v>
      </c>
      <c r="N35" s="24">
        <f>H35-J35</f>
        <v>3010.04</v>
      </c>
      <c r="O35" s="24">
        <f t="shared" si="5"/>
        <v>3010.04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0</v>
      </c>
      <c r="K36" s="54">
        <f t="shared" ref="K36:O36" si="7">K37+K40</f>
        <v>0</v>
      </c>
      <c r="L36" s="54">
        <f t="shared" si="7"/>
        <v>0</v>
      </c>
      <c r="M36" s="54">
        <f t="shared" si="7"/>
        <v>0</v>
      </c>
      <c r="N36" s="54">
        <f t="shared" si="7"/>
        <v>3300</v>
      </c>
      <c r="O36" s="54">
        <f t="shared" si="7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3" t="s">
        <v>206</v>
      </c>
      <c r="D43" s="204"/>
      <c r="E43" s="204"/>
      <c r="F43" s="204"/>
      <c r="G43" s="205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2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H49+H50+H51+H53+H52</f>
        <v>3300</v>
      </c>
      <c r="I48" s="54">
        <f>I49+I50+I51+I53+I52</f>
        <v>3300</v>
      </c>
      <c r="J48" s="54">
        <f t="shared" ref="J48:O48" si="10">J49+J50+J51+J53+J52</f>
        <v>1678</v>
      </c>
      <c r="K48" s="54">
        <f t="shared" si="10"/>
        <v>0</v>
      </c>
      <c r="L48" s="54">
        <f t="shared" si="10"/>
        <v>0</v>
      </c>
      <c r="M48" s="54">
        <f t="shared" si="10"/>
        <v>1678</v>
      </c>
      <c r="N48" s="54">
        <f t="shared" si="10"/>
        <v>1622</v>
      </c>
      <c r="O48" s="54">
        <f t="shared" si="10"/>
        <v>1622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7" si="11">J50</f>
        <v>0</v>
      </c>
      <c r="N50" s="24">
        <f t="shared" si="9"/>
        <v>500</v>
      </c>
      <c r="O50" s="24">
        <f t="shared" si="1"/>
        <v>500</v>
      </c>
    </row>
    <row r="51" spans="1:15" ht="15.75" customHeight="1">
      <c r="A51" s="37" t="s">
        <v>74</v>
      </c>
      <c r="B51" s="38" t="s">
        <v>61</v>
      </c>
      <c r="C51" s="39" t="s">
        <v>48</v>
      </c>
      <c r="D51" s="40" t="s">
        <v>207</v>
      </c>
      <c r="E51" s="132" t="s">
        <v>364</v>
      </c>
      <c r="F51" s="40" t="s">
        <v>337</v>
      </c>
      <c r="G51" s="130" t="s">
        <v>75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 t="shared" si="11"/>
        <v>0</v>
      </c>
      <c r="N51" s="24">
        <f t="shared" si="9"/>
        <v>0</v>
      </c>
      <c r="O51" s="24">
        <f t="shared" si="1"/>
        <v>0</v>
      </c>
    </row>
    <row r="52" spans="1:15" ht="15.75" customHeight="1">
      <c r="A52" s="37" t="s">
        <v>80</v>
      </c>
      <c r="B52" s="38" t="s">
        <v>61</v>
      </c>
      <c r="C52" s="148" t="s">
        <v>48</v>
      </c>
      <c r="D52" s="149" t="s">
        <v>207</v>
      </c>
      <c r="E52" s="149" t="s">
        <v>364</v>
      </c>
      <c r="F52" s="149" t="s">
        <v>337</v>
      </c>
      <c r="G52" s="150" t="s">
        <v>81</v>
      </c>
      <c r="H52" s="25"/>
      <c r="I52" s="25"/>
      <c r="J52" s="25"/>
      <c r="K52" s="25"/>
      <c r="L52" s="25"/>
      <c r="M52" s="25"/>
      <c r="N52" s="24"/>
      <c r="O52" s="24"/>
    </row>
    <row r="53" spans="1:15" ht="17.25" customHeight="1">
      <c r="A53" s="37"/>
      <c r="B53" s="38" t="s">
        <v>61</v>
      </c>
      <c r="C53" s="39" t="s">
        <v>48</v>
      </c>
      <c r="D53" s="40" t="s">
        <v>207</v>
      </c>
      <c r="E53" s="40" t="s">
        <v>364</v>
      </c>
      <c r="F53" s="40" t="s">
        <v>47</v>
      </c>
      <c r="G53" s="41" t="s">
        <v>388</v>
      </c>
      <c r="H53" s="25">
        <v>2800</v>
      </c>
      <c r="I53" s="25">
        <f>H53</f>
        <v>2800</v>
      </c>
      <c r="J53" s="25">
        <v>1678</v>
      </c>
      <c r="K53" s="25"/>
      <c r="L53" s="25"/>
      <c r="M53" s="25">
        <f t="shared" si="11"/>
        <v>1678</v>
      </c>
      <c r="N53" s="24">
        <f t="shared" si="9"/>
        <v>1122</v>
      </c>
      <c r="O53" s="24">
        <f t="shared" si="1"/>
        <v>1122</v>
      </c>
    </row>
    <row r="54" spans="1:15" s="23" customFormat="1" ht="18" customHeight="1">
      <c r="A54" s="61" t="s">
        <v>165</v>
      </c>
      <c r="B54" s="38"/>
      <c r="C54" s="203" t="s">
        <v>166</v>
      </c>
      <c r="D54" s="204"/>
      <c r="E54" s="204"/>
      <c r="F54" s="204"/>
      <c r="G54" s="205"/>
      <c r="H54" s="54">
        <f>H55+H56+H62+H65</f>
        <v>88836</v>
      </c>
      <c r="I54" s="54">
        <f t="shared" ref="I54:I66" si="12">H54</f>
        <v>88836</v>
      </c>
      <c r="J54" s="54">
        <f>J55+J56+J59+J60+J62+J57+J58+J61+J65</f>
        <v>53863.28</v>
      </c>
      <c r="K54" s="54">
        <f>K55+K56+K59+K60+K62</f>
        <v>0</v>
      </c>
      <c r="L54" s="54">
        <f>L55+L56+L59+L60+L62</f>
        <v>0</v>
      </c>
      <c r="M54" s="54">
        <f t="shared" si="11"/>
        <v>53863.28</v>
      </c>
      <c r="N54" s="62">
        <f t="shared" si="9"/>
        <v>34972.720000000001</v>
      </c>
      <c r="O54" s="62">
        <f t="shared" si="1"/>
        <v>34972.720000000001</v>
      </c>
    </row>
    <row r="55" spans="1:15" ht="14.25">
      <c r="A55" s="37" t="s">
        <v>63</v>
      </c>
      <c r="B55" s="38" t="s">
        <v>61</v>
      </c>
      <c r="C55" s="39" t="s">
        <v>48</v>
      </c>
      <c r="D55" s="40" t="s">
        <v>90</v>
      </c>
      <c r="E55" s="40" t="s">
        <v>365</v>
      </c>
      <c r="F55" s="40" t="s">
        <v>351</v>
      </c>
      <c r="G55" s="41" t="s">
        <v>66</v>
      </c>
      <c r="H55" s="25">
        <v>60800</v>
      </c>
      <c r="I55" s="25">
        <f t="shared" si="12"/>
        <v>60800</v>
      </c>
      <c r="J55" s="25">
        <v>41369.629999999997</v>
      </c>
      <c r="K55" s="25"/>
      <c r="L55" s="25"/>
      <c r="M55" s="25">
        <f t="shared" si="11"/>
        <v>41369.629999999997</v>
      </c>
      <c r="N55" s="24">
        <f>H55-J55</f>
        <v>19430.370000000003</v>
      </c>
      <c r="O55" s="24">
        <f t="shared" si="1"/>
        <v>19430.370000000003</v>
      </c>
    </row>
    <row r="56" spans="1:15" ht="14.25">
      <c r="A56" s="37" t="s">
        <v>67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350</v>
      </c>
      <c r="G56" s="41" t="s">
        <v>68</v>
      </c>
      <c r="H56" s="25">
        <v>18200</v>
      </c>
      <c r="I56" s="25">
        <f t="shared" si="12"/>
        <v>18200</v>
      </c>
      <c r="J56" s="25">
        <v>12493.65</v>
      </c>
      <c r="K56" s="25"/>
      <c r="L56" s="25"/>
      <c r="M56" s="25">
        <f t="shared" si="11"/>
        <v>12493.65</v>
      </c>
      <c r="N56" s="24">
        <f t="shared" si="9"/>
        <v>5706.35</v>
      </c>
      <c r="O56" s="24">
        <f t="shared" si="1"/>
        <v>5706.35</v>
      </c>
    </row>
    <row r="57" spans="1:15" ht="14.25" hidden="1">
      <c r="A57" s="37" t="s">
        <v>69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337</v>
      </c>
      <c r="G57" s="41" t="s">
        <v>70</v>
      </c>
      <c r="H57" s="25"/>
      <c r="I57" s="25">
        <f t="shared" si="12"/>
        <v>0</v>
      </c>
      <c r="J57" s="25"/>
      <c r="K57" s="25"/>
      <c r="L57" s="25"/>
      <c r="M57" s="25">
        <f t="shared" si="11"/>
        <v>0</v>
      </c>
      <c r="N57" s="24">
        <f t="shared" si="9"/>
        <v>0</v>
      </c>
      <c r="O57" s="24">
        <f t="shared" si="1"/>
        <v>0</v>
      </c>
    </row>
    <row r="58" spans="1:15" ht="12.75" hidden="1" customHeight="1">
      <c r="A58" s="37" t="s">
        <v>72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223</v>
      </c>
      <c r="G58" s="41" t="s">
        <v>73</v>
      </c>
      <c r="H58" s="25"/>
      <c r="I58" s="25">
        <f t="shared" si="12"/>
        <v>0</v>
      </c>
      <c r="J58" s="25"/>
      <c r="K58" s="25"/>
      <c r="L58" s="25"/>
      <c r="M58" s="25">
        <v>0</v>
      </c>
      <c r="N58" s="24">
        <f t="shared" si="9"/>
        <v>0</v>
      </c>
      <c r="O58" s="24">
        <f t="shared" si="1"/>
        <v>0</v>
      </c>
    </row>
    <row r="59" spans="1:15" ht="14.25" hidden="1">
      <c r="A59" s="37" t="s">
        <v>74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65</v>
      </c>
      <c r="G59" s="41" t="s">
        <v>75</v>
      </c>
      <c r="H59" s="25"/>
      <c r="I59" s="25">
        <f t="shared" si="12"/>
        <v>0</v>
      </c>
      <c r="J59" s="25"/>
      <c r="K59" s="25"/>
      <c r="L59" s="25"/>
      <c r="M59" s="25"/>
      <c r="N59" s="24">
        <f t="shared" si="9"/>
        <v>0</v>
      </c>
      <c r="O59" s="24">
        <f t="shared" si="1"/>
        <v>0</v>
      </c>
    </row>
    <row r="60" spans="1:15" ht="14.25" hidden="1">
      <c r="A60" s="37" t="s">
        <v>76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77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337</v>
      </c>
      <c r="G61" s="41" t="s">
        <v>81</v>
      </c>
      <c r="H61" s="25"/>
      <c r="I61" s="25">
        <f t="shared" si="12"/>
        <v>0</v>
      </c>
      <c r="J61" s="25"/>
      <c r="K61" s="25"/>
      <c r="L61" s="25"/>
      <c r="M61" s="25">
        <f>J61</f>
        <v>0</v>
      </c>
      <c r="N61" s="24">
        <f t="shared" si="9"/>
        <v>0</v>
      </c>
      <c r="O61" s="24">
        <f t="shared" si="1"/>
        <v>0</v>
      </c>
    </row>
    <row r="62" spans="1:15" ht="27.75" customHeight="1">
      <c r="A62" s="37" t="s">
        <v>82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387</v>
      </c>
      <c r="H62" s="25">
        <v>9836</v>
      </c>
      <c r="I62" s="25">
        <f t="shared" si="12"/>
        <v>9836</v>
      </c>
      <c r="J62" s="25">
        <v>0</v>
      </c>
      <c r="K62" s="25"/>
      <c r="L62" s="25"/>
      <c r="M62" s="25">
        <f>J62</f>
        <v>0</v>
      </c>
      <c r="N62" s="24">
        <f t="shared" si="9"/>
        <v>9836</v>
      </c>
      <c r="O62" s="24">
        <f t="shared" si="1"/>
        <v>9836</v>
      </c>
    </row>
    <row r="63" spans="1:15" ht="43.5" hidden="1">
      <c r="A63" s="37" t="s">
        <v>210</v>
      </c>
      <c r="B63" s="38" t="s">
        <v>422</v>
      </c>
      <c r="C63" s="39"/>
      <c r="D63" s="40"/>
      <c r="E63" s="83" t="s">
        <v>209</v>
      </c>
      <c r="F63" s="40"/>
      <c r="G63" s="41"/>
      <c r="H63" s="54"/>
      <c r="I63" s="54">
        <f t="shared" si="12"/>
        <v>0</v>
      </c>
      <c r="J63" s="54"/>
      <c r="K63" s="54"/>
      <c r="L63" s="54"/>
      <c r="M63" s="54">
        <f>J63</f>
        <v>0</v>
      </c>
      <c r="N63" s="62">
        <f>N64</f>
        <v>0</v>
      </c>
      <c r="O63" s="62">
        <f t="shared" si="1"/>
        <v>0</v>
      </c>
    </row>
    <row r="64" spans="1:15" ht="28.5" hidden="1">
      <c r="A64" s="37" t="s">
        <v>104</v>
      </c>
      <c r="B64" s="38" t="s">
        <v>423</v>
      </c>
      <c r="C64" s="39" t="s">
        <v>48</v>
      </c>
      <c r="D64" s="40" t="s">
        <v>209</v>
      </c>
      <c r="E64" s="40" t="s">
        <v>293</v>
      </c>
      <c r="F64" s="40" t="s">
        <v>318</v>
      </c>
      <c r="G64" s="41" t="s">
        <v>107</v>
      </c>
      <c r="H64" s="25"/>
      <c r="I64" s="25">
        <f t="shared" si="12"/>
        <v>0</v>
      </c>
      <c r="J64" s="25"/>
      <c r="K64" s="25"/>
      <c r="L64" s="25"/>
      <c r="M64" s="25">
        <f>J64</f>
        <v>0</v>
      </c>
      <c r="N64" s="24">
        <f t="shared" ref="N64:N78" si="13">H64-J64</f>
        <v>0</v>
      </c>
      <c r="O64" s="24">
        <f t="shared" si="1"/>
        <v>0</v>
      </c>
    </row>
    <row r="65" spans="1:15" ht="14.25">
      <c r="A65" s="37"/>
      <c r="B65" s="38" t="s">
        <v>61</v>
      </c>
      <c r="C65" s="39" t="s">
        <v>48</v>
      </c>
      <c r="D65" s="40" t="s">
        <v>90</v>
      </c>
      <c r="E65" s="40" t="s">
        <v>365</v>
      </c>
      <c r="F65" s="40" t="s">
        <v>337</v>
      </c>
      <c r="G65" s="141" t="s">
        <v>81</v>
      </c>
      <c r="H65" s="25">
        <v>0</v>
      </c>
      <c r="I65" s="25">
        <f t="shared" si="12"/>
        <v>0</v>
      </c>
      <c r="J65" s="25">
        <v>0</v>
      </c>
      <c r="K65" s="25"/>
      <c r="L65" s="25"/>
      <c r="M65" s="25">
        <f>J65</f>
        <v>0</v>
      </c>
      <c r="N65" s="24">
        <f t="shared" si="13"/>
        <v>0</v>
      </c>
      <c r="O65" s="24">
        <f t="shared" si="1"/>
        <v>0</v>
      </c>
    </row>
    <row r="66" spans="1:15" s="23" customFormat="1" ht="33" customHeight="1">
      <c r="A66" s="61" t="s">
        <v>319</v>
      </c>
      <c r="B66" s="38"/>
      <c r="C66" s="203" t="s">
        <v>167</v>
      </c>
      <c r="D66" s="204"/>
      <c r="E66" s="204"/>
      <c r="F66" s="204"/>
      <c r="G66" s="205"/>
      <c r="H66" s="54">
        <f>H67+H69+H71+H72+H73+H75+H74</f>
        <v>377584</v>
      </c>
      <c r="I66" s="54">
        <f t="shared" si="12"/>
        <v>377584</v>
      </c>
      <c r="J66" s="54">
        <f>J67+J69+J71+J72+J73+J75+J74</f>
        <v>167148.75</v>
      </c>
      <c r="K66" s="54">
        <f>K67+K69+K71+K72+K73+K75+K74</f>
        <v>0</v>
      </c>
      <c r="L66" s="54">
        <f>L67+L69+L71+L72+L73+L75+L74</f>
        <v>0</v>
      </c>
      <c r="M66" s="54">
        <f>M67+M69+M71+M72+M73+M75+M74</f>
        <v>167148.75</v>
      </c>
      <c r="N66" s="62">
        <f t="shared" si="13"/>
        <v>210435.25</v>
      </c>
      <c r="O66" s="62">
        <f t="shared" si="1"/>
        <v>210435.25</v>
      </c>
    </row>
    <row r="67" spans="1:15" s="23" customFormat="1" ht="27" customHeight="1">
      <c r="A67" s="37" t="s">
        <v>301</v>
      </c>
      <c r="B67" s="38" t="s">
        <v>61</v>
      </c>
      <c r="C67" s="39" t="s">
        <v>48</v>
      </c>
      <c r="D67" s="40" t="s">
        <v>91</v>
      </c>
      <c r="E67" s="40" t="s">
        <v>366</v>
      </c>
      <c r="F67" s="40" t="s">
        <v>338</v>
      </c>
      <c r="G67" s="41" t="s">
        <v>66</v>
      </c>
      <c r="H67" s="25">
        <v>115656</v>
      </c>
      <c r="I67" s="82">
        <f t="shared" ref="I67:I75" si="14">H67</f>
        <v>115656</v>
      </c>
      <c r="J67" s="25">
        <v>70466</v>
      </c>
      <c r="K67" s="54"/>
      <c r="L67" s="54"/>
      <c r="M67" s="25">
        <f t="shared" ref="M67:M78" si="15">J67</f>
        <v>70466</v>
      </c>
      <c r="N67" s="24">
        <f>I67-M67</f>
        <v>45190</v>
      </c>
      <c r="O67" s="24">
        <f>N67</f>
        <v>45190</v>
      </c>
    </row>
    <row r="68" spans="1:15" s="23" customFormat="1" ht="16.5" hidden="1" customHeight="1">
      <c r="A68" s="37"/>
      <c r="B68" s="38" t="s">
        <v>61</v>
      </c>
      <c r="C68" s="39" t="s">
        <v>48</v>
      </c>
      <c r="D68" s="40" t="s">
        <v>91</v>
      </c>
      <c r="E68" s="40" t="s">
        <v>346</v>
      </c>
      <c r="F68" s="40" t="s">
        <v>351</v>
      </c>
      <c r="G68" s="41" t="s">
        <v>66</v>
      </c>
      <c r="H68" s="25"/>
      <c r="I68" s="82">
        <f>H68</f>
        <v>0</v>
      </c>
      <c r="J68" s="25"/>
      <c r="K68" s="54"/>
      <c r="L68" s="54"/>
      <c r="M68" s="25">
        <v>0</v>
      </c>
      <c r="N68" s="24">
        <f>I68-M68</f>
        <v>0</v>
      </c>
      <c r="O68" s="24">
        <f>N68</f>
        <v>0</v>
      </c>
    </row>
    <row r="69" spans="1:15" s="23" customFormat="1" ht="15.75" customHeight="1">
      <c r="A69" s="37" t="s">
        <v>302</v>
      </c>
      <c r="B69" s="38" t="s">
        <v>61</v>
      </c>
      <c r="C69" s="39" t="s">
        <v>48</v>
      </c>
      <c r="D69" s="40" t="s">
        <v>91</v>
      </c>
      <c r="E69" s="40" t="s">
        <v>366</v>
      </c>
      <c r="F69" s="40" t="s">
        <v>352</v>
      </c>
      <c r="G69" s="41" t="s">
        <v>68</v>
      </c>
      <c r="H69" s="25">
        <v>34928</v>
      </c>
      <c r="I69" s="82">
        <f t="shared" si="14"/>
        <v>34928</v>
      </c>
      <c r="J69" s="25">
        <v>20374.75</v>
      </c>
      <c r="K69" s="54"/>
      <c r="L69" s="54"/>
      <c r="M69" s="25">
        <f t="shared" si="15"/>
        <v>20374.75</v>
      </c>
      <c r="N69" s="24">
        <f>I69-M69</f>
        <v>14553.25</v>
      </c>
      <c r="O69" s="24">
        <f>N69</f>
        <v>14553.25</v>
      </c>
    </row>
    <row r="70" spans="1:15" s="23" customFormat="1" ht="15.75" hidden="1" customHeight="1">
      <c r="A70" s="37" t="s">
        <v>303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223</v>
      </c>
      <c r="G70" s="41" t="s">
        <v>73</v>
      </c>
      <c r="H70" s="25"/>
      <c r="I70" s="25">
        <f t="shared" si="14"/>
        <v>0</v>
      </c>
      <c r="J70" s="25"/>
      <c r="K70" s="25"/>
      <c r="L70" s="25"/>
      <c r="M70" s="25">
        <f t="shared" si="15"/>
        <v>0</v>
      </c>
      <c r="N70" s="24">
        <f t="shared" si="13"/>
        <v>0</v>
      </c>
      <c r="O70" s="24">
        <f t="shared" si="1"/>
        <v>0</v>
      </c>
    </row>
    <row r="71" spans="1:15" s="23" customFormat="1" ht="19.5" customHeight="1">
      <c r="A71" s="37" t="s">
        <v>74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337</v>
      </c>
      <c r="G71" s="137" t="s">
        <v>75</v>
      </c>
      <c r="H71" s="25">
        <v>50000</v>
      </c>
      <c r="I71" s="25">
        <f t="shared" si="14"/>
        <v>50000</v>
      </c>
      <c r="J71" s="25">
        <v>0</v>
      </c>
      <c r="K71" s="25"/>
      <c r="L71" s="25"/>
      <c r="M71" s="25">
        <f>J71</f>
        <v>0</v>
      </c>
      <c r="N71" s="24">
        <f t="shared" si="13"/>
        <v>50000</v>
      </c>
      <c r="O71" s="24">
        <f t="shared" si="1"/>
        <v>50000</v>
      </c>
    </row>
    <row r="72" spans="1:15" s="23" customFormat="1" ht="15.75" customHeight="1">
      <c r="A72" s="87" t="s">
        <v>80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26" t="s">
        <v>411</v>
      </c>
      <c r="H72" s="25">
        <v>30000</v>
      </c>
      <c r="I72" s="25">
        <f>H72</f>
        <v>30000</v>
      </c>
      <c r="J72" s="25">
        <v>5008</v>
      </c>
      <c r="K72" s="25"/>
      <c r="L72" s="25"/>
      <c r="M72" s="25">
        <f t="shared" si="15"/>
        <v>5008</v>
      </c>
      <c r="N72" s="24">
        <f t="shared" si="13"/>
        <v>24992</v>
      </c>
      <c r="O72" s="24">
        <f t="shared" si="1"/>
        <v>24992</v>
      </c>
    </row>
    <row r="73" spans="1:15" ht="18.75" customHeight="1">
      <c r="A73" s="37" t="s">
        <v>305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41" t="s">
        <v>387</v>
      </c>
      <c r="H73" s="25">
        <v>35000</v>
      </c>
      <c r="I73" s="25">
        <f t="shared" si="14"/>
        <v>35000</v>
      </c>
      <c r="J73" s="25">
        <v>15300</v>
      </c>
      <c r="K73" s="25"/>
      <c r="L73" s="25"/>
      <c r="M73" s="25">
        <f t="shared" si="15"/>
        <v>15300</v>
      </c>
      <c r="N73" s="90">
        <f t="shared" si="13"/>
        <v>19700</v>
      </c>
      <c r="O73" s="24">
        <f t="shared" si="1"/>
        <v>19700</v>
      </c>
    </row>
    <row r="74" spans="1:15" ht="25.5" customHeight="1">
      <c r="A74" s="37" t="s">
        <v>304</v>
      </c>
      <c r="B74" s="38" t="s">
        <v>61</v>
      </c>
      <c r="C74" s="128" t="s">
        <v>48</v>
      </c>
      <c r="D74" s="129" t="s">
        <v>91</v>
      </c>
      <c r="E74" s="129" t="s">
        <v>366</v>
      </c>
      <c r="F74" s="129" t="s">
        <v>395</v>
      </c>
      <c r="G74" s="130" t="s">
        <v>397</v>
      </c>
      <c r="H74" s="25">
        <v>112000</v>
      </c>
      <c r="I74" s="25">
        <f>H74</f>
        <v>112000</v>
      </c>
      <c r="J74" s="25">
        <v>56000</v>
      </c>
      <c r="K74" s="25"/>
      <c r="L74" s="25"/>
      <c r="M74" s="25">
        <f>J74</f>
        <v>56000</v>
      </c>
      <c r="N74" s="24">
        <f>H74-J74</f>
        <v>56000</v>
      </c>
      <c r="O74" s="24">
        <f>I74-J74</f>
        <v>56000</v>
      </c>
    </row>
    <row r="75" spans="1:15" ht="18.75" customHeight="1">
      <c r="A75" s="37" t="s">
        <v>413</v>
      </c>
      <c r="B75" s="38" t="s">
        <v>61</v>
      </c>
      <c r="C75" s="39" t="s">
        <v>48</v>
      </c>
      <c r="D75" s="40" t="s">
        <v>91</v>
      </c>
      <c r="E75" s="40" t="s">
        <v>366</v>
      </c>
      <c r="F75" s="131" t="s">
        <v>326</v>
      </c>
      <c r="G75" s="130" t="s">
        <v>403</v>
      </c>
      <c r="H75" s="25">
        <v>0</v>
      </c>
      <c r="I75" s="25">
        <f t="shared" si="14"/>
        <v>0</v>
      </c>
      <c r="J75" s="25">
        <v>0</v>
      </c>
      <c r="K75" s="25"/>
      <c r="L75" s="25"/>
      <c r="M75" s="25">
        <f t="shared" si="15"/>
        <v>0</v>
      </c>
      <c r="N75" s="24">
        <f t="shared" si="13"/>
        <v>0</v>
      </c>
      <c r="O75" s="24">
        <f t="shared" si="1"/>
        <v>0</v>
      </c>
    </row>
    <row r="76" spans="1:15" ht="18.75" hidden="1" customHeight="1">
      <c r="A76" s="37"/>
      <c r="B76" s="38"/>
      <c r="C76" s="39"/>
      <c r="D76" s="40"/>
      <c r="E76" s="83" t="s">
        <v>355</v>
      </c>
      <c r="F76" s="40"/>
      <c r="G76" s="41"/>
      <c r="H76" s="78">
        <f>H77</f>
        <v>0</v>
      </c>
      <c r="I76" s="54">
        <f>H76</f>
        <v>0</v>
      </c>
      <c r="J76" s="54">
        <f>J77</f>
        <v>0</v>
      </c>
      <c r="K76" s="54"/>
      <c r="L76" s="54"/>
      <c r="M76" s="54">
        <f>J76</f>
        <v>0</v>
      </c>
      <c r="N76" s="62">
        <f t="shared" si="13"/>
        <v>0</v>
      </c>
      <c r="O76" s="62">
        <f t="shared" si="1"/>
        <v>0</v>
      </c>
    </row>
    <row r="77" spans="1:15" ht="18.75" hidden="1" customHeight="1">
      <c r="A77" s="37"/>
      <c r="B77" s="38" t="s">
        <v>61</v>
      </c>
      <c r="C77" s="39" t="s">
        <v>48</v>
      </c>
      <c r="D77" s="40" t="s">
        <v>356</v>
      </c>
      <c r="E77" s="40" t="s">
        <v>367</v>
      </c>
      <c r="F77" s="40" t="s">
        <v>337</v>
      </c>
      <c r="G77" s="41" t="s">
        <v>77</v>
      </c>
      <c r="H77" s="96"/>
      <c r="I77" s="25">
        <f>H77</f>
        <v>0</v>
      </c>
      <c r="J77" s="25">
        <v>0</v>
      </c>
      <c r="K77" s="25"/>
      <c r="L77" s="25"/>
      <c r="M77" s="25">
        <v>0</v>
      </c>
      <c r="N77" s="24">
        <f t="shared" si="13"/>
        <v>0</v>
      </c>
      <c r="O77" s="24">
        <f t="shared" si="1"/>
        <v>0</v>
      </c>
    </row>
    <row r="78" spans="1:15" ht="18.75" customHeight="1">
      <c r="A78" s="61" t="s">
        <v>227</v>
      </c>
      <c r="B78" s="38"/>
      <c r="C78" s="39"/>
      <c r="D78" s="40"/>
      <c r="E78" s="83" t="s">
        <v>222</v>
      </c>
      <c r="F78" s="40"/>
      <c r="G78" s="41"/>
      <c r="H78" s="54">
        <f>H83+H85+H84</f>
        <v>1835813.64</v>
      </c>
      <c r="I78" s="54">
        <f>I83+I85+I84</f>
        <v>1835813.64</v>
      </c>
      <c r="J78" s="54">
        <f>J83+J85+J84</f>
        <v>464235</v>
      </c>
      <c r="K78" s="54"/>
      <c r="L78" s="54"/>
      <c r="M78" s="54">
        <f t="shared" si="15"/>
        <v>464235</v>
      </c>
      <c r="N78" s="62">
        <f t="shared" si="13"/>
        <v>1371578.64</v>
      </c>
      <c r="O78" s="62">
        <f t="shared" si="1"/>
        <v>1371578.64</v>
      </c>
    </row>
    <row r="79" spans="1:15" ht="19.5" hidden="1" customHeight="1">
      <c r="A79" s="37" t="s">
        <v>307</v>
      </c>
      <c r="B79" s="38" t="s">
        <v>61</v>
      </c>
      <c r="C79" s="39" t="s">
        <v>48</v>
      </c>
      <c r="D79" s="40" t="s">
        <v>306</v>
      </c>
      <c r="E79" s="40" t="s">
        <v>343</v>
      </c>
      <c r="F79" s="40" t="s">
        <v>47</v>
      </c>
      <c r="G79" s="41" t="s">
        <v>79</v>
      </c>
      <c r="H79" s="25"/>
      <c r="I79" s="25"/>
      <c r="J79" s="25"/>
      <c r="K79" s="25"/>
      <c r="L79" s="25"/>
      <c r="M79" s="25">
        <f>J79</f>
        <v>0</v>
      </c>
      <c r="N79" s="24">
        <f>I79-J79</f>
        <v>0</v>
      </c>
      <c r="O79" s="24">
        <f t="shared" si="1"/>
        <v>0</v>
      </c>
    </row>
    <row r="80" spans="1:15" ht="18.75" hidden="1" customHeight="1">
      <c r="A80" s="37" t="s">
        <v>228</v>
      </c>
      <c r="B80" s="38" t="s">
        <v>61</v>
      </c>
      <c r="C80" s="192" t="s">
        <v>257</v>
      </c>
      <c r="D80" s="193"/>
      <c r="E80" s="193"/>
      <c r="F80" s="193"/>
      <c r="G80" s="194"/>
      <c r="H80" s="25"/>
      <c r="I80" s="25">
        <f t="shared" ref="I80:I93" si="16">H80</f>
        <v>0</v>
      </c>
      <c r="J80" s="25"/>
      <c r="K80" s="25"/>
      <c r="L80" s="25"/>
      <c r="M80" s="25"/>
      <c r="N80" s="24">
        <f>I80-J80</f>
        <v>0</v>
      </c>
      <c r="O80" s="24">
        <f t="shared" si="1"/>
        <v>0</v>
      </c>
    </row>
    <row r="81" spans="1:15" ht="18.75" hidden="1" customHeight="1">
      <c r="A81" s="37"/>
      <c r="B81" s="38" t="s">
        <v>61</v>
      </c>
      <c r="C81" s="192" t="s">
        <v>230</v>
      </c>
      <c r="D81" s="193"/>
      <c r="E81" s="193"/>
      <c r="F81" s="193"/>
      <c r="G81" s="194"/>
      <c r="H81" s="25"/>
      <c r="I81" s="25">
        <f t="shared" si="16"/>
        <v>0</v>
      </c>
      <c r="J81" s="25"/>
      <c r="K81" s="25"/>
      <c r="L81" s="25"/>
      <c r="M81" s="25">
        <f t="shared" ref="M81:M88" si="17">J81</f>
        <v>0</v>
      </c>
      <c r="N81" s="24">
        <f>I81-J81</f>
        <v>0</v>
      </c>
      <c r="O81" s="24">
        <f t="shared" si="1"/>
        <v>0</v>
      </c>
    </row>
    <row r="82" spans="1:15" ht="18.75" hidden="1" customHeight="1">
      <c r="A82" s="37" t="s">
        <v>229</v>
      </c>
      <c r="B82" s="38" t="s">
        <v>61</v>
      </c>
      <c r="C82" s="192" t="s">
        <v>231</v>
      </c>
      <c r="D82" s="193"/>
      <c r="E82" s="193"/>
      <c r="F82" s="193"/>
      <c r="G82" s="194"/>
      <c r="H82" s="25"/>
      <c r="I82" s="25">
        <f t="shared" si="16"/>
        <v>0</v>
      </c>
      <c r="J82" s="25"/>
      <c r="K82" s="25"/>
      <c r="L82" s="25"/>
      <c r="M82" s="25">
        <f t="shared" si="17"/>
        <v>0</v>
      </c>
      <c r="N82" s="24">
        <f>I82-J82</f>
        <v>0</v>
      </c>
      <c r="O82" s="24">
        <f t="shared" si="1"/>
        <v>0</v>
      </c>
    </row>
    <row r="83" spans="1:15" ht="18.75" customHeight="1">
      <c r="A83" s="37"/>
      <c r="B83" s="38" t="s">
        <v>61</v>
      </c>
      <c r="C83" s="39" t="s">
        <v>48</v>
      </c>
      <c r="D83" s="40" t="s">
        <v>306</v>
      </c>
      <c r="E83" s="40" t="s">
        <v>368</v>
      </c>
      <c r="F83" s="40" t="s">
        <v>337</v>
      </c>
      <c r="G83" s="41" t="s">
        <v>75</v>
      </c>
      <c r="H83" s="25">
        <v>1825013.64</v>
      </c>
      <c r="I83" s="25">
        <f t="shared" si="16"/>
        <v>1825013.64</v>
      </c>
      <c r="J83" s="25">
        <v>459822</v>
      </c>
      <c r="K83" s="25"/>
      <c r="L83" s="25"/>
      <c r="M83" s="25">
        <f>J83</f>
        <v>459822</v>
      </c>
      <c r="N83" s="24">
        <f>H83-J83</f>
        <v>1365191.64</v>
      </c>
      <c r="O83" s="24">
        <f t="shared" si="1"/>
        <v>1365191.64</v>
      </c>
    </row>
    <row r="84" spans="1:15" ht="18.75" hidden="1" customHeight="1">
      <c r="A84" s="37"/>
      <c r="B84" s="38" t="s">
        <v>61</v>
      </c>
      <c r="C84" s="39" t="s">
        <v>48</v>
      </c>
      <c r="D84" s="40" t="s">
        <v>306</v>
      </c>
      <c r="E84" s="40" t="s">
        <v>368</v>
      </c>
      <c r="F84" s="40" t="s">
        <v>337</v>
      </c>
      <c r="G84" s="41" t="s">
        <v>77</v>
      </c>
      <c r="H84" s="25"/>
      <c r="I84" s="25">
        <f t="shared" si="16"/>
        <v>0</v>
      </c>
      <c r="J84" s="25"/>
      <c r="K84" s="25"/>
      <c r="L84" s="25"/>
      <c r="M84" s="25">
        <f>J84</f>
        <v>0</v>
      </c>
      <c r="N84" s="24">
        <f>H84-J84</f>
        <v>0</v>
      </c>
      <c r="O84" s="24">
        <f t="shared" si="1"/>
        <v>0</v>
      </c>
    </row>
    <row r="85" spans="1:15" ht="18.75" customHeight="1">
      <c r="A85" s="37"/>
      <c r="B85" s="38" t="s">
        <v>61</v>
      </c>
      <c r="C85" s="39" t="s">
        <v>48</v>
      </c>
      <c r="D85" s="40" t="s">
        <v>306</v>
      </c>
      <c r="E85" s="40" t="s">
        <v>368</v>
      </c>
      <c r="F85" s="40" t="s">
        <v>47</v>
      </c>
      <c r="G85" s="41" t="s">
        <v>388</v>
      </c>
      <c r="H85" s="25">
        <v>10800</v>
      </c>
      <c r="I85" s="25">
        <f t="shared" si="16"/>
        <v>10800</v>
      </c>
      <c r="J85" s="25">
        <v>4413</v>
      </c>
      <c r="K85" s="25"/>
      <c r="L85" s="25"/>
      <c r="M85" s="25">
        <f t="shared" si="17"/>
        <v>4413</v>
      </c>
      <c r="N85" s="24">
        <f>H85-J85</f>
        <v>6387</v>
      </c>
      <c r="O85" s="24">
        <f t="shared" si="1"/>
        <v>6387</v>
      </c>
    </row>
    <row r="86" spans="1:15" ht="18.75" hidden="1" customHeight="1">
      <c r="A86" s="42" t="s">
        <v>198</v>
      </c>
      <c r="B86" s="38"/>
      <c r="C86" s="39"/>
      <c r="D86" s="40"/>
      <c r="E86" s="83" t="s">
        <v>196</v>
      </c>
      <c r="F86" s="40"/>
      <c r="G86" s="41"/>
      <c r="H86" s="54">
        <f>H87+H88</f>
        <v>0</v>
      </c>
      <c r="I86" s="54">
        <f t="shared" si="16"/>
        <v>0</v>
      </c>
      <c r="J86" s="54">
        <f>J88+J87</f>
        <v>0</v>
      </c>
      <c r="K86" s="54"/>
      <c r="L86" s="54"/>
      <c r="M86" s="54">
        <f t="shared" si="17"/>
        <v>0</v>
      </c>
      <c r="N86" s="62">
        <f t="shared" ref="N86:N104" si="18">H86-J86</f>
        <v>0</v>
      </c>
      <c r="O86" s="62">
        <f t="shared" si="1"/>
        <v>0</v>
      </c>
    </row>
    <row r="87" spans="1:15" ht="18.75" hidden="1" customHeight="1">
      <c r="A87" s="42"/>
      <c r="B87" s="38" t="s">
        <v>61</v>
      </c>
      <c r="C87" s="39" t="s">
        <v>48</v>
      </c>
      <c r="D87" s="40" t="s">
        <v>197</v>
      </c>
      <c r="E87" s="40" t="s">
        <v>239</v>
      </c>
      <c r="F87" s="40" t="s">
        <v>223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 t="shared" si="17"/>
        <v>0</v>
      </c>
      <c r="N87" s="29">
        <f t="shared" si="18"/>
        <v>0</v>
      </c>
      <c r="O87" s="24">
        <f t="shared" si="1"/>
        <v>0</v>
      </c>
    </row>
    <row r="88" spans="1:15" ht="18.75" hidden="1" customHeight="1">
      <c r="A88" s="37" t="s">
        <v>104</v>
      </c>
      <c r="B88" s="38" t="s">
        <v>61</v>
      </c>
      <c r="C88" s="39" t="s">
        <v>48</v>
      </c>
      <c r="D88" s="40" t="s">
        <v>197</v>
      </c>
      <c r="E88" s="40" t="s">
        <v>293</v>
      </c>
      <c r="F88" s="40" t="s">
        <v>318</v>
      </c>
      <c r="G88" s="41" t="s">
        <v>107</v>
      </c>
      <c r="H88" s="25">
        <v>0</v>
      </c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 t="shared" si="18"/>
        <v>0</v>
      </c>
      <c r="O88" s="24">
        <f t="shared" si="1"/>
        <v>0</v>
      </c>
    </row>
    <row r="89" spans="1:15" ht="18.75" hidden="1" customHeight="1">
      <c r="A89" s="37" t="s">
        <v>76</v>
      </c>
      <c r="B89" s="38"/>
      <c r="C89" s="39" t="s">
        <v>48</v>
      </c>
      <c r="D89" s="40" t="s">
        <v>94</v>
      </c>
      <c r="E89" s="40" t="s">
        <v>95</v>
      </c>
      <c r="F89" s="40" t="s">
        <v>92</v>
      </c>
      <c r="G89" s="41" t="s">
        <v>77</v>
      </c>
      <c r="H89" s="25">
        <v>0</v>
      </c>
      <c r="I89" s="25">
        <f t="shared" si="16"/>
        <v>0</v>
      </c>
      <c r="J89" s="25">
        <v>0</v>
      </c>
      <c r="K89" s="25"/>
      <c r="L89" s="25"/>
      <c r="M89" s="25">
        <f t="shared" ref="M89:M98" si="19">J89</f>
        <v>0</v>
      </c>
      <c r="N89" s="24">
        <f t="shared" si="18"/>
        <v>0</v>
      </c>
      <c r="O89" s="24">
        <f t="shared" si="1"/>
        <v>0</v>
      </c>
    </row>
    <row r="90" spans="1:15" ht="18.75" hidden="1" customHeight="1">
      <c r="A90" s="37" t="s">
        <v>76</v>
      </c>
      <c r="B90" s="38"/>
      <c r="C90" s="39" t="s">
        <v>48</v>
      </c>
      <c r="D90" s="40" t="s">
        <v>94</v>
      </c>
      <c r="E90" s="40" t="s">
        <v>95</v>
      </c>
      <c r="F90" s="40" t="s">
        <v>65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9"/>
        <v>0</v>
      </c>
      <c r="N90" s="24">
        <f t="shared" si="18"/>
        <v>0</v>
      </c>
      <c r="O90" s="24">
        <f t="shared" si="1"/>
        <v>0</v>
      </c>
    </row>
    <row r="91" spans="1:15" ht="18.75" hidden="1" customHeight="1">
      <c r="A91" s="37" t="s">
        <v>80</v>
      </c>
      <c r="B91" s="38"/>
      <c r="C91" s="39" t="s">
        <v>182</v>
      </c>
      <c r="D91" s="40" t="s">
        <v>94</v>
      </c>
      <c r="E91" s="40" t="s">
        <v>195</v>
      </c>
      <c r="F91" s="40" t="s">
        <v>96</v>
      </c>
      <c r="G91" s="41" t="s">
        <v>81</v>
      </c>
      <c r="H91" s="25"/>
      <c r="I91" s="25">
        <f t="shared" si="16"/>
        <v>0</v>
      </c>
      <c r="J91" s="25">
        <v>0</v>
      </c>
      <c r="K91" s="25"/>
      <c r="L91" s="25"/>
      <c r="M91" s="25">
        <f t="shared" si="19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55"/>
      <c r="B92" s="38"/>
      <c r="C92" s="39" t="s">
        <v>48</v>
      </c>
      <c r="D92" s="40" t="s">
        <v>94</v>
      </c>
      <c r="E92" s="40" t="s">
        <v>184</v>
      </c>
      <c r="F92" s="40" t="s">
        <v>96</v>
      </c>
      <c r="G92" s="41" t="s">
        <v>81</v>
      </c>
      <c r="H92" s="25"/>
      <c r="I92" s="25">
        <f t="shared" si="16"/>
        <v>0</v>
      </c>
      <c r="J92" s="25"/>
      <c r="K92" s="25"/>
      <c r="L92" s="25"/>
      <c r="M92" s="25">
        <f t="shared" si="19"/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74</v>
      </c>
      <c r="B93" s="38"/>
      <c r="C93" s="39" t="s">
        <v>48</v>
      </c>
      <c r="D93" s="40" t="s">
        <v>94</v>
      </c>
      <c r="E93" s="40" t="s">
        <v>195</v>
      </c>
      <c r="F93" s="40" t="s">
        <v>65</v>
      </c>
      <c r="G93" s="41" t="s">
        <v>75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customHeight="1">
      <c r="A94" s="161" t="s">
        <v>427</v>
      </c>
      <c r="B94" s="38"/>
      <c r="C94" s="154"/>
      <c r="D94" s="155"/>
      <c r="E94" s="159" t="s">
        <v>197</v>
      </c>
      <c r="F94" s="155"/>
      <c r="G94" s="156"/>
      <c r="H94" s="54">
        <v>200000</v>
      </c>
      <c r="I94" s="54">
        <v>200000</v>
      </c>
      <c r="J94" s="25"/>
      <c r="K94" s="25"/>
      <c r="L94" s="25"/>
      <c r="M94" s="25"/>
      <c r="N94" s="62">
        <v>200000</v>
      </c>
      <c r="O94" s="62">
        <v>200000</v>
      </c>
    </row>
    <row r="95" spans="1:15" ht="18.75" customHeight="1">
      <c r="A95" s="160"/>
      <c r="B95" s="38" t="s">
        <v>61</v>
      </c>
      <c r="C95" s="157" t="s">
        <v>182</v>
      </c>
      <c r="D95" s="158" t="s">
        <v>197</v>
      </c>
      <c r="E95" s="162" t="s">
        <v>428</v>
      </c>
      <c r="F95" s="162" t="s">
        <v>337</v>
      </c>
      <c r="G95" s="163" t="s">
        <v>77</v>
      </c>
      <c r="H95" s="25">
        <v>200000</v>
      </c>
      <c r="I95" s="25">
        <v>200000</v>
      </c>
      <c r="J95" s="25"/>
      <c r="K95" s="25"/>
      <c r="L95" s="25"/>
      <c r="M95" s="25"/>
      <c r="N95" s="24">
        <v>200000</v>
      </c>
      <c r="O95" s="24">
        <v>200000</v>
      </c>
    </row>
    <row r="96" spans="1:15" ht="18.75" customHeight="1">
      <c r="A96" s="113" t="s">
        <v>400</v>
      </c>
      <c r="B96" s="38"/>
      <c r="C96" s="39"/>
      <c r="D96" s="40"/>
      <c r="E96" s="83" t="s">
        <v>253</v>
      </c>
      <c r="F96" s="40"/>
      <c r="G96" s="41"/>
      <c r="H96" s="54">
        <f>H97+H104+H105</f>
        <v>9085</v>
      </c>
      <c r="I96" s="54">
        <f t="shared" ref="I96:O96" si="20">I97+I104+I105</f>
        <v>9085</v>
      </c>
      <c r="J96" s="54">
        <f>J97+J104+J105</f>
        <v>5124.3500000000004</v>
      </c>
      <c r="K96" s="54">
        <f t="shared" si="20"/>
        <v>0</v>
      </c>
      <c r="L96" s="54">
        <f t="shared" si="20"/>
        <v>0</v>
      </c>
      <c r="M96" s="54">
        <f t="shared" si="20"/>
        <v>5124.3500000000004</v>
      </c>
      <c r="N96" s="54">
        <f t="shared" si="20"/>
        <v>3960.6499999999996</v>
      </c>
      <c r="O96" s="54">
        <f t="shared" si="20"/>
        <v>3960.6499999999996</v>
      </c>
    </row>
    <row r="97" spans="1:15" ht="12.75" hidden="1" customHeight="1">
      <c r="A97" s="37" t="s">
        <v>74</v>
      </c>
      <c r="B97" s="38" t="s">
        <v>61</v>
      </c>
      <c r="C97" s="192" t="s">
        <v>347</v>
      </c>
      <c r="D97" s="193"/>
      <c r="E97" s="193"/>
      <c r="F97" s="193"/>
      <c r="G97" s="194"/>
      <c r="H97" s="25"/>
      <c r="I97" s="25">
        <f>H97</f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2.75" hidden="1" customHeight="1">
      <c r="A98" s="37" t="s">
        <v>74</v>
      </c>
      <c r="B98" s="38"/>
      <c r="C98" s="39"/>
      <c r="D98" s="40"/>
      <c r="E98" s="40" t="s">
        <v>94</v>
      </c>
      <c r="F98" s="40"/>
      <c r="G98" s="41"/>
      <c r="H98" s="54">
        <f>H99</f>
        <v>0</v>
      </c>
      <c r="I98" s="54">
        <f>I99</f>
        <v>0</v>
      </c>
      <c r="J98" s="54">
        <f>J99</f>
        <v>0</v>
      </c>
      <c r="K98" s="54"/>
      <c r="L98" s="54"/>
      <c r="M98" s="54">
        <f t="shared" si="19"/>
        <v>0</v>
      </c>
      <c r="N98" s="24">
        <f t="shared" si="18"/>
        <v>0</v>
      </c>
      <c r="O98" s="24">
        <f t="shared" si="1"/>
        <v>0</v>
      </c>
    </row>
    <row r="99" spans="1:15" ht="12.75" hidden="1" customHeight="1">
      <c r="A99" s="37" t="s">
        <v>74</v>
      </c>
      <c r="B99" s="38" t="s">
        <v>61</v>
      </c>
      <c r="C99" s="39" t="s">
        <v>48</v>
      </c>
      <c r="D99" s="40" t="s">
        <v>94</v>
      </c>
      <c r="E99" s="40" t="s">
        <v>240</v>
      </c>
      <c r="F99" s="40" t="s">
        <v>110</v>
      </c>
      <c r="G99" s="41" t="s">
        <v>77</v>
      </c>
      <c r="H99" s="25"/>
      <c r="I99" s="25">
        <f>H99</f>
        <v>0</v>
      </c>
      <c r="J99" s="25"/>
      <c r="K99" s="25"/>
      <c r="L99" s="25"/>
      <c r="M99" s="25"/>
      <c r="N99" s="24">
        <f t="shared" si="18"/>
        <v>0</v>
      </c>
      <c r="O99" s="24">
        <f t="shared" si="1"/>
        <v>0</v>
      </c>
    </row>
    <row r="100" spans="1:15" ht="12.75" hidden="1" customHeight="1">
      <c r="A100" s="37" t="s">
        <v>74</v>
      </c>
      <c r="B100" s="38"/>
      <c r="C100" s="39"/>
      <c r="D100" s="40"/>
      <c r="E100" s="83" t="s">
        <v>94</v>
      </c>
      <c r="F100" s="40"/>
      <c r="G100" s="41"/>
      <c r="H100" s="54">
        <f>H101+H104+H102+H103</f>
        <v>8785</v>
      </c>
      <c r="I100" s="54">
        <f>I101+I104+I102+I103</f>
        <v>8785</v>
      </c>
      <c r="J100" s="54">
        <f>J103+J102</f>
        <v>0</v>
      </c>
      <c r="K100" s="54">
        <f>K101+K104+K102</f>
        <v>0</v>
      </c>
      <c r="L100" s="54">
        <f>L101+L104+L102</f>
        <v>0</v>
      </c>
      <c r="M100" s="54">
        <f>M103+M102</f>
        <v>0</v>
      </c>
      <c r="N100" s="62">
        <f t="shared" si="18"/>
        <v>8785</v>
      </c>
      <c r="O100" s="62">
        <f t="shared" ref="O100:O105" si="21">I100-J100</f>
        <v>8785</v>
      </c>
    </row>
    <row r="101" spans="1:15" ht="0.75" hidden="1" customHeight="1">
      <c r="A101" s="37" t="s">
        <v>74</v>
      </c>
      <c r="B101" s="38" t="s">
        <v>61</v>
      </c>
      <c r="C101" s="39" t="s">
        <v>48</v>
      </c>
      <c r="D101" s="40" t="s">
        <v>94</v>
      </c>
      <c r="E101" s="40" t="s">
        <v>269</v>
      </c>
      <c r="F101" s="40" t="s">
        <v>223</v>
      </c>
      <c r="G101" s="41" t="s">
        <v>75</v>
      </c>
      <c r="H101" s="25"/>
      <c r="I101" s="25">
        <f>H101</f>
        <v>0</v>
      </c>
      <c r="J101" s="25">
        <v>50030</v>
      </c>
      <c r="K101" s="25"/>
      <c r="L101" s="25"/>
      <c r="M101" s="25">
        <f t="shared" ref="M101:M112" si="22">J101</f>
        <v>50030</v>
      </c>
      <c r="N101" s="24">
        <f t="shared" si="18"/>
        <v>-50030</v>
      </c>
      <c r="O101" s="24">
        <f t="shared" si="21"/>
        <v>-50030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308</v>
      </c>
      <c r="F102" s="40" t="s">
        <v>223</v>
      </c>
      <c r="G102" s="41" t="s">
        <v>77</v>
      </c>
      <c r="H102" s="25">
        <v>0</v>
      </c>
      <c r="I102" s="25">
        <f>H102</f>
        <v>0</v>
      </c>
      <c r="J102" s="25"/>
      <c r="K102" s="25"/>
      <c r="L102" s="25"/>
      <c r="M102" s="25">
        <f t="shared" si="22"/>
        <v>0</v>
      </c>
      <c r="N102" s="24">
        <f t="shared" si="18"/>
        <v>0</v>
      </c>
      <c r="O102" s="24">
        <f t="shared" si="2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308</v>
      </c>
      <c r="F103" s="40" t="s">
        <v>135</v>
      </c>
      <c r="G103" s="41" t="s">
        <v>93</v>
      </c>
      <c r="H103" s="25">
        <v>0</v>
      </c>
      <c r="I103" s="25">
        <f>H103</f>
        <v>0</v>
      </c>
      <c r="J103" s="25"/>
      <c r="K103" s="25"/>
      <c r="L103" s="25"/>
      <c r="M103" s="25">
        <f t="shared" si="22"/>
        <v>0</v>
      </c>
      <c r="N103" s="24">
        <f t="shared" si="18"/>
        <v>0</v>
      </c>
      <c r="O103" s="24">
        <f t="shared" si="21"/>
        <v>0</v>
      </c>
    </row>
    <row r="104" spans="1:15" ht="16.5" customHeight="1">
      <c r="A104" s="37" t="s">
        <v>74</v>
      </c>
      <c r="B104" s="38" t="s">
        <v>61</v>
      </c>
      <c r="C104" s="192" t="s">
        <v>369</v>
      </c>
      <c r="D104" s="193"/>
      <c r="E104" s="193"/>
      <c r="F104" s="193"/>
      <c r="G104" s="194"/>
      <c r="H104" s="25">
        <v>8785</v>
      </c>
      <c r="I104" s="25">
        <f>H104</f>
        <v>8785</v>
      </c>
      <c r="J104" s="25">
        <v>5124.3500000000004</v>
      </c>
      <c r="K104" s="25"/>
      <c r="L104" s="25"/>
      <c r="M104" s="25">
        <f t="shared" si="22"/>
        <v>5124.3500000000004</v>
      </c>
      <c r="N104" s="24">
        <f t="shared" si="18"/>
        <v>3660.6499999999996</v>
      </c>
      <c r="O104" s="24">
        <f t="shared" si="21"/>
        <v>3660.6499999999996</v>
      </c>
    </row>
    <row r="105" spans="1:15" ht="23.25" customHeight="1">
      <c r="A105" s="55"/>
      <c r="B105" s="38" t="s">
        <v>61</v>
      </c>
      <c r="C105" s="192" t="s">
        <v>390</v>
      </c>
      <c r="D105" s="193"/>
      <c r="E105" s="193"/>
      <c r="F105" s="193"/>
      <c r="G105" s="194"/>
      <c r="H105" s="25">
        <v>300</v>
      </c>
      <c r="I105" s="25">
        <f>H105</f>
        <v>300</v>
      </c>
      <c r="J105" s="25">
        <v>0</v>
      </c>
      <c r="K105" s="25"/>
      <c r="L105" s="25"/>
      <c r="M105" s="25">
        <f>J105</f>
        <v>0</v>
      </c>
      <c r="N105" s="24">
        <f>H105-J105</f>
        <v>300</v>
      </c>
      <c r="O105" s="24">
        <f t="shared" si="21"/>
        <v>300</v>
      </c>
    </row>
    <row r="106" spans="1:15" ht="27" customHeight="1">
      <c r="A106" s="114" t="s">
        <v>341</v>
      </c>
      <c r="B106" s="38"/>
      <c r="C106" s="39"/>
      <c r="D106" s="40"/>
      <c r="E106" s="83" t="s">
        <v>94</v>
      </c>
      <c r="F106" s="40"/>
      <c r="G106" s="41"/>
      <c r="H106" s="54">
        <f>H107+H110+H109+H108+H111</f>
        <v>245300</v>
      </c>
      <c r="I106" s="54">
        <f t="shared" ref="I106:O106" si="23">I107+I110+I109+I108+I111</f>
        <v>245300</v>
      </c>
      <c r="J106" s="54">
        <f t="shared" si="23"/>
        <v>200000</v>
      </c>
      <c r="K106" s="54">
        <f t="shared" si="23"/>
        <v>0</v>
      </c>
      <c r="L106" s="54">
        <f t="shared" si="23"/>
        <v>0</v>
      </c>
      <c r="M106" s="54">
        <f t="shared" si="23"/>
        <v>200000</v>
      </c>
      <c r="N106" s="54">
        <f t="shared" si="23"/>
        <v>300</v>
      </c>
      <c r="O106" s="54">
        <f t="shared" si="23"/>
        <v>300</v>
      </c>
    </row>
    <row r="107" spans="1:15" ht="17.25" customHeight="1">
      <c r="A107" s="37" t="s">
        <v>305</v>
      </c>
      <c r="B107" s="38" t="s">
        <v>61</v>
      </c>
      <c r="C107" s="39" t="s">
        <v>48</v>
      </c>
      <c r="D107" s="40" t="s">
        <v>94</v>
      </c>
      <c r="E107" s="40" t="s">
        <v>370</v>
      </c>
      <c r="F107" s="40" t="s">
        <v>337</v>
      </c>
      <c r="G107" s="41" t="s">
        <v>387</v>
      </c>
      <c r="H107" s="25">
        <v>300</v>
      </c>
      <c r="I107" s="25">
        <f t="shared" ref="I107:I112" si="24">H107</f>
        <v>300</v>
      </c>
      <c r="J107" s="25">
        <v>0</v>
      </c>
      <c r="K107" s="25">
        <v>0</v>
      </c>
      <c r="L107" s="25">
        <v>0</v>
      </c>
      <c r="M107" s="25">
        <f>J107</f>
        <v>0</v>
      </c>
      <c r="N107" s="24">
        <f>H107-J107</f>
        <v>300</v>
      </c>
      <c r="O107" s="24">
        <f>H107-J107</f>
        <v>300</v>
      </c>
    </row>
    <row r="108" spans="1:15" ht="17.25" customHeight="1">
      <c r="A108" s="55"/>
      <c r="B108" s="38" t="s">
        <v>61</v>
      </c>
      <c r="C108" s="142" t="s">
        <v>48</v>
      </c>
      <c r="D108" s="143" t="s">
        <v>94</v>
      </c>
      <c r="E108" s="143" t="s">
        <v>421</v>
      </c>
      <c r="F108" s="143" t="s">
        <v>337</v>
      </c>
      <c r="G108" s="153" t="s">
        <v>81</v>
      </c>
      <c r="H108" s="25">
        <v>200000</v>
      </c>
      <c r="I108" s="25">
        <f t="shared" si="24"/>
        <v>200000</v>
      </c>
      <c r="J108" s="25">
        <v>200000</v>
      </c>
      <c r="K108" s="25"/>
      <c r="L108" s="25"/>
      <c r="M108" s="25">
        <f>J108</f>
        <v>200000</v>
      </c>
      <c r="N108" s="24">
        <f>H108-J108</f>
        <v>0</v>
      </c>
      <c r="O108" s="24">
        <f>H108-J108</f>
        <v>0</v>
      </c>
    </row>
    <row r="109" spans="1:15" ht="17.25" customHeight="1">
      <c r="A109" s="55"/>
      <c r="B109" s="38" t="s">
        <v>61</v>
      </c>
      <c r="C109" s="138" t="s">
        <v>48</v>
      </c>
      <c r="D109" s="139" t="s">
        <v>94</v>
      </c>
      <c r="E109" s="139" t="s">
        <v>421</v>
      </c>
      <c r="F109" s="139" t="s">
        <v>337</v>
      </c>
      <c r="G109" s="140" t="s">
        <v>77</v>
      </c>
      <c r="H109" s="25">
        <v>0</v>
      </c>
      <c r="I109" s="25">
        <f t="shared" si="24"/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>H109-J109</f>
        <v>0</v>
      </c>
    </row>
    <row r="110" spans="1:15" ht="17.25" customHeight="1">
      <c r="A110" s="55"/>
      <c r="B110" s="38" t="s">
        <v>61</v>
      </c>
      <c r="C110" s="39" t="s">
        <v>48</v>
      </c>
      <c r="D110" s="40" t="s">
        <v>94</v>
      </c>
      <c r="E110" s="135" t="s">
        <v>420</v>
      </c>
      <c r="F110" s="40" t="s">
        <v>337</v>
      </c>
      <c r="G110" s="136" t="s">
        <v>75</v>
      </c>
      <c r="H110" s="25">
        <v>0</v>
      </c>
      <c r="I110" s="25">
        <f t="shared" si="24"/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8" t="s">
        <v>48</v>
      </c>
      <c r="D111" s="149" t="s">
        <v>94</v>
      </c>
      <c r="E111" s="149" t="s">
        <v>420</v>
      </c>
      <c r="F111" s="149" t="s">
        <v>337</v>
      </c>
      <c r="G111" s="150" t="s">
        <v>81</v>
      </c>
      <c r="H111" s="25">
        <v>45000</v>
      </c>
      <c r="I111" s="25">
        <f t="shared" si="24"/>
        <v>45000</v>
      </c>
      <c r="J111" s="25"/>
      <c r="K111" s="25"/>
      <c r="L111" s="25"/>
      <c r="M111" s="25"/>
      <c r="N111" s="24"/>
      <c r="O111" s="24"/>
    </row>
    <row r="112" spans="1:15" ht="15">
      <c r="A112" s="88" t="s">
        <v>159</v>
      </c>
      <c r="B112" s="38"/>
      <c r="C112" s="203" t="s">
        <v>168</v>
      </c>
      <c r="D112" s="204"/>
      <c r="E112" s="204"/>
      <c r="F112" s="204"/>
      <c r="G112" s="205"/>
      <c r="H112" s="54">
        <f>H114+H116+H118+H120+H125+H127+H136+H137+H138+H141+H142+H139+H140</f>
        <v>1020927</v>
      </c>
      <c r="I112" s="54">
        <f t="shared" si="24"/>
        <v>1020927</v>
      </c>
      <c r="J112" s="54">
        <f>J114+J116+J118+J127+J129+J141+J128+J133+J135+J132+J125+J134+J143+J136+J117+J126+J138+J137+J120+J142+J139+J140</f>
        <v>145326.59</v>
      </c>
      <c r="K112" s="54" t="e">
        <f>K114+#REF!+#REF!+K141+K118</f>
        <v>#REF!</v>
      </c>
      <c r="L112" s="54" t="e">
        <f>L114+#REF!+#REF!+L141+L118</f>
        <v>#REF!</v>
      </c>
      <c r="M112" s="54">
        <f t="shared" si="22"/>
        <v>145326.59</v>
      </c>
      <c r="N112" s="62">
        <f>H112-J112</f>
        <v>875600.41</v>
      </c>
      <c r="O112" s="62">
        <f t="shared" ref="O112:O169" si="25">I112-J112</f>
        <v>875600.41</v>
      </c>
    </row>
    <row r="113" spans="1:16" ht="15">
      <c r="A113" s="55" t="s">
        <v>309</v>
      </c>
      <c r="B113" s="38"/>
      <c r="C113" s="84"/>
      <c r="D113" s="83"/>
      <c r="E113" s="83"/>
      <c r="F113" s="83"/>
      <c r="G113" s="85"/>
      <c r="H113" s="54"/>
      <c r="I113" s="54"/>
      <c r="J113" s="54"/>
      <c r="K113" s="54"/>
      <c r="L113" s="54"/>
      <c r="M113" s="54"/>
      <c r="N113" s="62"/>
      <c r="O113" s="62"/>
    </row>
    <row r="114" spans="1:16" ht="14.25">
      <c r="A114" s="37" t="s">
        <v>72</v>
      </c>
      <c r="B114" s="38" t="s">
        <v>61</v>
      </c>
      <c r="C114" s="39" t="s">
        <v>48</v>
      </c>
      <c r="D114" s="40" t="s">
        <v>97</v>
      </c>
      <c r="E114" s="40" t="s">
        <v>371</v>
      </c>
      <c r="F114" s="146" t="s">
        <v>425</v>
      </c>
      <c r="G114" s="41" t="s">
        <v>73</v>
      </c>
      <c r="H114" s="92">
        <v>180927</v>
      </c>
      <c r="I114" s="25">
        <f t="shared" ref="I114:I121" si="26">H114</f>
        <v>180927</v>
      </c>
      <c r="J114" s="92">
        <v>105352.59</v>
      </c>
      <c r="K114" s="25"/>
      <c r="L114" s="25"/>
      <c r="M114" s="25">
        <f>J114</f>
        <v>105352.59</v>
      </c>
      <c r="N114" s="24">
        <f>H114-J114</f>
        <v>75574.41</v>
      </c>
      <c r="O114" s="24">
        <f t="shared" si="25"/>
        <v>75574.41</v>
      </c>
      <c r="P114" s="91"/>
    </row>
    <row r="115" spans="1:16" ht="12" hidden="1" customHeight="1">
      <c r="A115" s="37"/>
      <c r="B115" s="38"/>
      <c r="C115" s="39" t="s">
        <v>48</v>
      </c>
      <c r="D115" s="40" t="s">
        <v>97</v>
      </c>
      <c r="E115" s="40" t="s">
        <v>348</v>
      </c>
      <c r="F115" s="40" t="s">
        <v>337</v>
      </c>
      <c r="G115" s="41" t="s">
        <v>75</v>
      </c>
      <c r="H115" s="92"/>
      <c r="I115" s="25">
        <f t="shared" si="26"/>
        <v>0</v>
      </c>
      <c r="J115" s="92"/>
      <c r="K115" s="25"/>
      <c r="L115" s="25"/>
      <c r="M115" s="25"/>
      <c r="N115" s="24"/>
      <c r="O115" s="24">
        <f t="shared" si="25"/>
        <v>0</v>
      </c>
    </row>
    <row r="116" spans="1:16" ht="14.25">
      <c r="A116" s="37" t="s">
        <v>74</v>
      </c>
      <c r="B116" s="38" t="s">
        <v>61</v>
      </c>
      <c r="C116" s="39" t="s">
        <v>48</v>
      </c>
      <c r="D116" s="40" t="s">
        <v>97</v>
      </c>
      <c r="E116" s="40" t="s">
        <v>371</v>
      </c>
      <c r="F116" s="40" t="s">
        <v>337</v>
      </c>
      <c r="G116" s="41" t="s">
        <v>75</v>
      </c>
      <c r="H116" s="92">
        <v>45000</v>
      </c>
      <c r="I116" s="25">
        <f t="shared" si="26"/>
        <v>45000</v>
      </c>
      <c r="J116" s="92">
        <v>550</v>
      </c>
      <c r="K116" s="25"/>
      <c r="L116" s="25"/>
      <c r="M116" s="25">
        <f>J116</f>
        <v>550</v>
      </c>
      <c r="N116" s="24">
        <f t="shared" ref="N116:N160" si="27">H116-J116</f>
        <v>44450</v>
      </c>
      <c r="O116" s="24">
        <f t="shared" si="25"/>
        <v>44450</v>
      </c>
    </row>
    <row r="117" spans="1:16" ht="14.25" hidden="1">
      <c r="A117" s="37"/>
      <c r="B117" s="38" t="s">
        <v>61</v>
      </c>
      <c r="C117" s="39" t="s">
        <v>48</v>
      </c>
      <c r="D117" s="40" t="s">
        <v>97</v>
      </c>
      <c r="E117" s="40" t="s">
        <v>371</v>
      </c>
      <c r="F117" s="40" t="s">
        <v>337</v>
      </c>
      <c r="G117" s="41" t="s">
        <v>81</v>
      </c>
      <c r="H117" s="92"/>
      <c r="I117" s="25">
        <f t="shared" si="26"/>
        <v>0</v>
      </c>
      <c r="J117" s="92"/>
      <c r="K117" s="25"/>
      <c r="L117" s="25"/>
      <c r="M117" s="25">
        <f>J117</f>
        <v>0</v>
      </c>
      <c r="N117" s="24">
        <f t="shared" si="27"/>
        <v>0</v>
      </c>
      <c r="O117" s="24">
        <f t="shared" si="25"/>
        <v>0</v>
      </c>
    </row>
    <row r="118" spans="1:16" ht="30.75" customHeight="1">
      <c r="A118" s="37" t="s">
        <v>82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40" t="s">
        <v>337</v>
      </c>
      <c r="G118" s="41" t="s">
        <v>391</v>
      </c>
      <c r="H118" s="92">
        <v>30000</v>
      </c>
      <c r="I118" s="25">
        <f t="shared" si="26"/>
        <v>30000</v>
      </c>
      <c r="J118" s="92">
        <v>29424</v>
      </c>
      <c r="K118" s="25"/>
      <c r="L118" s="25"/>
      <c r="M118" s="25">
        <f>J118</f>
        <v>29424</v>
      </c>
      <c r="N118" s="24">
        <f>H118-J118</f>
        <v>576</v>
      </c>
      <c r="O118" s="24">
        <f t="shared" si="25"/>
        <v>576</v>
      </c>
      <c r="P118" s="91">
        <f>J114+J116+J117+J118</f>
        <v>135326.59</v>
      </c>
    </row>
    <row r="119" spans="1:16" ht="16.5" customHeight="1">
      <c r="A119" s="37"/>
      <c r="B119" s="38"/>
      <c r="C119" s="39"/>
      <c r="D119" s="40"/>
      <c r="E119" s="40"/>
      <c r="F119" s="40"/>
      <c r="G119" s="41"/>
      <c r="H119" s="92"/>
      <c r="I119" s="25"/>
      <c r="J119" s="92"/>
      <c r="K119" s="25"/>
      <c r="L119" s="25"/>
      <c r="M119" s="25"/>
      <c r="N119" s="24">
        <f>H119-J119</f>
        <v>0</v>
      </c>
      <c r="O119" s="24">
        <f t="shared" si="25"/>
        <v>0</v>
      </c>
      <c r="P119" s="91"/>
    </row>
    <row r="120" spans="1:16" ht="15.75" customHeight="1">
      <c r="A120" s="37" t="s">
        <v>405</v>
      </c>
      <c r="B120" s="38" t="s">
        <v>61</v>
      </c>
      <c r="C120" s="39" t="s">
        <v>48</v>
      </c>
      <c r="D120" s="40" t="s">
        <v>97</v>
      </c>
      <c r="E120" s="40" t="s">
        <v>386</v>
      </c>
      <c r="F120" s="40" t="s">
        <v>337</v>
      </c>
      <c r="G120" s="41" t="s">
        <v>75</v>
      </c>
      <c r="H120" s="92">
        <v>20000</v>
      </c>
      <c r="I120" s="25">
        <v>0</v>
      </c>
      <c r="J120" s="92">
        <v>10000</v>
      </c>
      <c r="K120" s="25"/>
      <c r="L120" s="25"/>
      <c r="M120" s="25">
        <f>J120</f>
        <v>10000</v>
      </c>
      <c r="N120" s="24">
        <f t="shared" si="27"/>
        <v>10000</v>
      </c>
      <c r="O120" s="24">
        <f t="shared" si="25"/>
        <v>-10000</v>
      </c>
    </row>
    <row r="121" spans="1:16" ht="0.75" hidden="1" customHeight="1">
      <c r="A121" s="37"/>
      <c r="B121" s="38"/>
      <c r="C121" s="39" t="s">
        <v>48</v>
      </c>
      <c r="D121" s="40" t="s">
        <v>97</v>
      </c>
      <c r="E121" s="40" t="s">
        <v>98</v>
      </c>
      <c r="F121" s="40" t="s">
        <v>65</v>
      </c>
      <c r="G121" s="41" t="s">
        <v>75</v>
      </c>
      <c r="H121" s="25"/>
      <c r="I121" s="25">
        <f t="shared" si="26"/>
        <v>0</v>
      </c>
      <c r="J121" s="25"/>
      <c r="K121" s="25"/>
      <c r="L121" s="25"/>
      <c r="M121" s="25"/>
      <c r="N121" s="24">
        <f t="shared" si="27"/>
        <v>0</v>
      </c>
      <c r="O121" s="24">
        <f t="shared" si="25"/>
        <v>0</v>
      </c>
    </row>
    <row r="122" spans="1:16" ht="0.75" customHeight="1">
      <c r="A122" s="37"/>
      <c r="B122" s="38"/>
      <c r="C122" s="39"/>
      <c r="D122" s="40"/>
      <c r="E122" s="40"/>
      <c r="F122" s="40"/>
      <c r="G122" s="41"/>
      <c r="H122" s="25">
        <v>0</v>
      </c>
      <c r="I122" s="25"/>
      <c r="J122" s="25">
        <v>0</v>
      </c>
      <c r="K122" s="25"/>
      <c r="L122" s="25"/>
      <c r="M122" s="25"/>
      <c r="N122" s="24"/>
      <c r="O122" s="24"/>
    </row>
    <row r="123" spans="1:16" ht="0.75" customHeight="1">
      <c r="A123" s="37"/>
      <c r="B123" s="38"/>
      <c r="C123" s="39"/>
      <c r="D123" s="40"/>
      <c r="E123" s="40"/>
      <c r="F123" s="40"/>
      <c r="G123" s="41"/>
      <c r="H123" s="25"/>
      <c r="I123" s="25"/>
      <c r="J123" s="25"/>
      <c r="K123" s="25"/>
      <c r="L123" s="25"/>
      <c r="M123" s="25"/>
      <c r="N123" s="24"/>
      <c r="O123" s="24"/>
    </row>
    <row r="124" spans="1:16" ht="15" customHeight="1">
      <c r="A124" s="37" t="s">
        <v>310</v>
      </c>
      <c r="B124" s="38"/>
      <c r="C124" s="39"/>
      <c r="D124" s="40"/>
      <c r="E124" s="40"/>
      <c r="F124" s="40"/>
      <c r="G124" s="41"/>
      <c r="H124" s="25"/>
      <c r="I124" s="25"/>
      <c r="J124" s="25"/>
      <c r="K124" s="25"/>
      <c r="L124" s="25"/>
      <c r="M124" s="25"/>
      <c r="N124" s="24"/>
      <c r="O124" s="24"/>
    </row>
    <row r="125" spans="1:16" ht="16.5" customHeight="1">
      <c r="A125" s="37" t="s">
        <v>74</v>
      </c>
      <c r="B125" s="38" t="s">
        <v>61</v>
      </c>
      <c r="C125" s="39" t="s">
        <v>48</v>
      </c>
      <c r="D125" s="40" t="s">
        <v>97</v>
      </c>
      <c r="E125" s="40" t="s">
        <v>372</v>
      </c>
      <c r="F125" s="40" t="s">
        <v>337</v>
      </c>
      <c r="G125" s="41" t="s">
        <v>75</v>
      </c>
      <c r="H125" s="25">
        <v>15000</v>
      </c>
      <c r="I125" s="25">
        <v>15000</v>
      </c>
      <c r="J125" s="25">
        <v>0</v>
      </c>
      <c r="K125" s="25"/>
      <c r="L125" s="25"/>
      <c r="M125" s="25">
        <f>J125</f>
        <v>0</v>
      </c>
      <c r="N125" s="24">
        <f t="shared" si="27"/>
        <v>15000</v>
      </c>
      <c r="O125" s="24">
        <f t="shared" si="25"/>
        <v>15000</v>
      </c>
    </row>
    <row r="126" spans="1:16" ht="16.5" hidden="1" customHeight="1">
      <c r="A126" s="37"/>
      <c r="B126" s="38" t="s">
        <v>61</v>
      </c>
      <c r="C126" s="39" t="s">
        <v>48</v>
      </c>
      <c r="D126" s="40" t="s">
        <v>97</v>
      </c>
      <c r="E126" s="40" t="s">
        <v>372</v>
      </c>
      <c r="F126" s="40" t="s">
        <v>337</v>
      </c>
      <c r="G126" s="41" t="s">
        <v>77</v>
      </c>
      <c r="H126" s="25"/>
      <c r="I126" s="25">
        <f>H126</f>
        <v>0</v>
      </c>
      <c r="J126" s="25"/>
      <c r="K126" s="25"/>
      <c r="L126" s="25"/>
      <c r="M126" s="25">
        <f>J126</f>
        <v>0</v>
      </c>
      <c r="N126" s="24">
        <f t="shared" si="27"/>
        <v>0</v>
      </c>
      <c r="O126" s="24">
        <f t="shared" si="25"/>
        <v>0</v>
      </c>
    </row>
    <row r="127" spans="1:16" ht="29.25" customHeight="1">
      <c r="A127" s="37" t="s">
        <v>82</v>
      </c>
      <c r="B127" s="38" t="s">
        <v>61</v>
      </c>
      <c r="C127" s="39" t="s">
        <v>48</v>
      </c>
      <c r="D127" s="40" t="s">
        <v>97</v>
      </c>
      <c r="E127" s="40" t="s">
        <v>372</v>
      </c>
      <c r="F127" s="40" t="s">
        <v>337</v>
      </c>
      <c r="G127" s="126" t="s">
        <v>387</v>
      </c>
      <c r="H127" s="92">
        <v>0</v>
      </c>
      <c r="I127" s="25">
        <f>H127</f>
        <v>0</v>
      </c>
      <c r="J127" s="92">
        <v>0</v>
      </c>
      <c r="K127" s="25"/>
      <c r="L127" s="25"/>
      <c r="M127" s="25">
        <f>J127</f>
        <v>0</v>
      </c>
      <c r="N127" s="24">
        <f t="shared" si="27"/>
        <v>0</v>
      </c>
      <c r="O127" s="24">
        <f t="shared" si="25"/>
        <v>0</v>
      </c>
    </row>
    <row r="128" spans="1:16" ht="30.75" hidden="1" customHeight="1">
      <c r="A128" s="37"/>
      <c r="B128" s="38" t="s">
        <v>61</v>
      </c>
      <c r="C128" s="39" t="s">
        <v>48</v>
      </c>
      <c r="D128" s="40" t="s">
        <v>97</v>
      </c>
      <c r="E128" s="40" t="s">
        <v>372</v>
      </c>
      <c r="F128" s="40" t="s">
        <v>223</v>
      </c>
      <c r="G128" s="41" t="s">
        <v>71</v>
      </c>
      <c r="H128" s="25"/>
      <c r="I128" s="25">
        <f>H128</f>
        <v>0</v>
      </c>
      <c r="J128" s="25"/>
      <c r="K128" s="25"/>
      <c r="L128" s="25"/>
      <c r="M128" s="25">
        <f t="shared" ref="M128:M136" si="28">J128</f>
        <v>0</v>
      </c>
      <c r="N128" s="24">
        <f t="shared" si="27"/>
        <v>0</v>
      </c>
      <c r="O128" s="24">
        <f t="shared" si="25"/>
        <v>0</v>
      </c>
    </row>
    <row r="129" spans="1:16" ht="13.5" hidden="1" customHeight="1">
      <c r="A129" s="37"/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81</v>
      </c>
      <c r="H129" s="25"/>
      <c r="I129" s="25">
        <f t="shared" ref="I129:I135" si="29">H129</f>
        <v>0</v>
      </c>
      <c r="J129" s="25"/>
      <c r="K129" s="25"/>
      <c r="L129" s="25"/>
      <c r="M129" s="25">
        <f t="shared" si="28"/>
        <v>0</v>
      </c>
      <c r="N129" s="24">
        <f t="shared" si="27"/>
        <v>0</v>
      </c>
      <c r="O129" s="24">
        <f t="shared" si="25"/>
        <v>0</v>
      </c>
      <c r="P129" s="91"/>
    </row>
    <row r="130" spans="1:16" ht="15.75" hidden="1" customHeight="1">
      <c r="A130" s="37"/>
      <c r="B130" s="38" t="s">
        <v>61</v>
      </c>
      <c r="C130" s="39" t="s">
        <v>48</v>
      </c>
      <c r="D130" s="40" t="s">
        <v>97</v>
      </c>
      <c r="E130" s="40" t="s">
        <v>98</v>
      </c>
      <c r="F130" s="40" t="s">
        <v>135</v>
      </c>
      <c r="G130" s="41" t="s">
        <v>93</v>
      </c>
      <c r="H130" s="25"/>
      <c r="I130" s="25">
        <f t="shared" si="29"/>
        <v>0</v>
      </c>
      <c r="J130" s="25"/>
      <c r="K130" s="25"/>
      <c r="L130" s="25"/>
      <c r="M130" s="25">
        <f t="shared" si="28"/>
        <v>0</v>
      </c>
      <c r="N130" s="24">
        <f t="shared" si="27"/>
        <v>0</v>
      </c>
      <c r="O130" s="24">
        <f t="shared" si="25"/>
        <v>0</v>
      </c>
    </row>
    <row r="131" spans="1:16" ht="14.25" customHeight="1">
      <c r="A131" s="37" t="s">
        <v>159</v>
      </c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>
        <f t="shared" si="27"/>
        <v>0</v>
      </c>
      <c r="O131" s="24">
        <f t="shared" si="25"/>
        <v>0</v>
      </c>
    </row>
    <row r="132" spans="1:16" ht="31.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99</v>
      </c>
      <c r="F132" s="40" t="s">
        <v>223</v>
      </c>
      <c r="G132" s="41" t="s">
        <v>71</v>
      </c>
      <c r="H132" s="25"/>
      <c r="I132" s="25">
        <f t="shared" si="29"/>
        <v>0</v>
      </c>
      <c r="J132" s="25"/>
      <c r="K132" s="25"/>
      <c r="L132" s="25"/>
      <c r="M132" s="25">
        <f t="shared" si="28"/>
        <v>0</v>
      </c>
      <c r="N132" s="24">
        <f t="shared" si="27"/>
        <v>0</v>
      </c>
      <c r="O132" s="24">
        <f t="shared" si="25"/>
        <v>0</v>
      </c>
    </row>
    <row r="133" spans="1:16" ht="31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99</v>
      </c>
      <c r="F133" s="40" t="s">
        <v>223</v>
      </c>
      <c r="G133" s="41" t="s">
        <v>75</v>
      </c>
      <c r="H133" s="25"/>
      <c r="I133" s="25">
        <f t="shared" si="29"/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</row>
    <row r="134" spans="1:16" ht="31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99</v>
      </c>
      <c r="F134" s="40" t="s">
        <v>223</v>
      </c>
      <c r="G134" s="41" t="s">
        <v>77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31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99</v>
      </c>
      <c r="F135" s="40" t="s">
        <v>223</v>
      </c>
      <c r="G135" s="41" t="s">
        <v>81</v>
      </c>
      <c r="H135" s="25"/>
      <c r="I135" s="25">
        <f t="shared" si="29"/>
        <v>0</v>
      </c>
      <c r="J135" s="25"/>
      <c r="K135" s="25"/>
      <c r="L135" s="25"/>
      <c r="M135" s="25">
        <f t="shared" si="28"/>
        <v>0</v>
      </c>
      <c r="N135" s="24">
        <f t="shared" si="27"/>
        <v>0</v>
      </c>
      <c r="O135" s="24">
        <f t="shared" si="25"/>
        <v>0</v>
      </c>
    </row>
    <row r="136" spans="1:16" ht="15.75" customHeight="1">
      <c r="A136" s="37"/>
      <c r="B136" s="38"/>
      <c r="C136" s="39" t="s">
        <v>48</v>
      </c>
      <c r="D136" s="40" t="s">
        <v>97</v>
      </c>
      <c r="E136" s="40" t="s">
        <v>373</v>
      </c>
      <c r="F136" s="40" t="s">
        <v>337</v>
      </c>
      <c r="G136" s="41" t="s">
        <v>75</v>
      </c>
      <c r="H136" s="25">
        <v>575000</v>
      </c>
      <c r="I136" s="25">
        <f t="shared" ref="I136:I161" si="30">H136</f>
        <v>575000</v>
      </c>
      <c r="J136" s="25">
        <v>0</v>
      </c>
      <c r="K136" s="25"/>
      <c r="L136" s="25"/>
      <c r="M136" s="25">
        <f t="shared" si="28"/>
        <v>0</v>
      </c>
      <c r="N136" s="24">
        <f t="shared" si="27"/>
        <v>575000</v>
      </c>
      <c r="O136" s="24">
        <f t="shared" si="25"/>
        <v>575000</v>
      </c>
    </row>
    <row r="137" spans="1:16" ht="15.75" customHeight="1">
      <c r="A137" s="37"/>
      <c r="B137" s="38"/>
      <c r="C137" s="39" t="s">
        <v>48</v>
      </c>
      <c r="D137" s="40" t="s">
        <v>97</v>
      </c>
      <c r="E137" s="40" t="s">
        <v>373</v>
      </c>
      <c r="F137" s="40" t="s">
        <v>337</v>
      </c>
      <c r="G137" s="41" t="s">
        <v>77</v>
      </c>
      <c r="H137" s="25">
        <v>0</v>
      </c>
      <c r="I137" s="25">
        <f>H137</f>
        <v>0</v>
      </c>
      <c r="J137" s="25">
        <v>0</v>
      </c>
      <c r="K137" s="25"/>
      <c r="L137" s="25"/>
      <c r="M137" s="25">
        <f>J137</f>
        <v>0</v>
      </c>
      <c r="N137" s="24">
        <f t="shared" si="27"/>
        <v>0</v>
      </c>
      <c r="O137" s="24">
        <f t="shared" si="25"/>
        <v>0</v>
      </c>
    </row>
    <row r="138" spans="1:16" ht="15.75" customHeight="1">
      <c r="A138" s="37"/>
      <c r="B138" s="38"/>
      <c r="C138" s="39" t="s">
        <v>48</v>
      </c>
      <c r="D138" s="40" t="s">
        <v>97</v>
      </c>
      <c r="E138" s="40" t="s">
        <v>373</v>
      </c>
      <c r="F138" s="40" t="s">
        <v>337</v>
      </c>
      <c r="G138" s="41" t="s">
        <v>81</v>
      </c>
      <c r="H138" s="25">
        <v>150000</v>
      </c>
      <c r="I138" s="25">
        <f t="shared" si="30"/>
        <v>150000</v>
      </c>
      <c r="J138" s="25">
        <v>0</v>
      </c>
      <c r="K138" s="25"/>
      <c r="L138" s="25"/>
      <c r="M138" s="25">
        <f t="shared" ref="M138:M145" si="31">J138</f>
        <v>0</v>
      </c>
      <c r="N138" s="24">
        <f t="shared" si="27"/>
        <v>150000</v>
      </c>
      <c r="O138" s="24">
        <f t="shared" si="25"/>
        <v>150000</v>
      </c>
    </row>
    <row r="139" spans="1:16" ht="29.25" customHeight="1">
      <c r="A139" s="37" t="s">
        <v>82</v>
      </c>
      <c r="B139" s="38" t="s">
        <v>61</v>
      </c>
      <c r="C139" s="124" t="s">
        <v>48</v>
      </c>
      <c r="D139" s="125" t="s">
        <v>97</v>
      </c>
      <c r="E139" s="125" t="s">
        <v>373</v>
      </c>
      <c r="F139" s="125" t="s">
        <v>337</v>
      </c>
      <c r="G139" s="126" t="s">
        <v>411</v>
      </c>
      <c r="H139" s="25">
        <v>0</v>
      </c>
      <c r="I139" s="25">
        <f>H139</f>
        <v>0</v>
      </c>
      <c r="J139" s="25">
        <v>0</v>
      </c>
      <c r="K139" s="25"/>
      <c r="L139" s="25"/>
      <c r="M139" s="25">
        <f>J139</f>
        <v>0</v>
      </c>
      <c r="N139" s="24">
        <f>H139-J139</f>
        <v>0</v>
      </c>
      <c r="O139" s="24">
        <f>I139-J139</f>
        <v>0</v>
      </c>
    </row>
    <row r="140" spans="1:16" ht="29.25" customHeight="1">
      <c r="A140" s="37" t="s">
        <v>82</v>
      </c>
      <c r="B140" s="38" t="s">
        <v>61</v>
      </c>
      <c r="C140" s="124" t="s">
        <v>48</v>
      </c>
      <c r="D140" s="125" t="s">
        <v>97</v>
      </c>
      <c r="E140" s="125" t="s">
        <v>373</v>
      </c>
      <c r="F140" s="125" t="s">
        <v>337</v>
      </c>
      <c r="G140" s="126" t="s">
        <v>387</v>
      </c>
      <c r="H140" s="25">
        <v>5000</v>
      </c>
      <c r="I140" s="25">
        <f>H140</f>
        <v>5000</v>
      </c>
      <c r="J140" s="25">
        <v>0</v>
      </c>
      <c r="K140" s="25"/>
      <c r="L140" s="25"/>
      <c r="M140" s="25">
        <f>J140</f>
        <v>0</v>
      </c>
      <c r="N140" s="24">
        <f>H140-J140</f>
        <v>5000</v>
      </c>
      <c r="O140" s="24">
        <f>I140-J140</f>
        <v>5000</v>
      </c>
    </row>
    <row r="141" spans="1:16" ht="29.25" customHeight="1">
      <c r="A141" s="37" t="s">
        <v>82</v>
      </c>
      <c r="B141" s="38" t="s">
        <v>61</v>
      </c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391</v>
      </c>
      <c r="H141" s="25">
        <v>0</v>
      </c>
      <c r="I141" s="25">
        <f t="shared" si="30"/>
        <v>0</v>
      </c>
      <c r="J141" s="25">
        <v>0</v>
      </c>
      <c r="K141" s="25"/>
      <c r="L141" s="25"/>
      <c r="M141" s="25">
        <f t="shared" si="31"/>
        <v>0</v>
      </c>
      <c r="N141" s="24">
        <f t="shared" si="27"/>
        <v>0</v>
      </c>
      <c r="O141" s="24">
        <f t="shared" si="25"/>
        <v>0</v>
      </c>
    </row>
    <row r="142" spans="1:16" ht="14.25" hidden="1">
      <c r="A142" s="37" t="s">
        <v>407</v>
      </c>
      <c r="B142" s="38" t="s">
        <v>61</v>
      </c>
      <c r="C142" s="39" t="s">
        <v>48</v>
      </c>
      <c r="D142" s="40" t="s">
        <v>97</v>
      </c>
      <c r="E142" s="118" t="s">
        <v>408</v>
      </c>
      <c r="F142" s="118" t="s">
        <v>337</v>
      </c>
      <c r="G142" s="41" t="s">
        <v>75</v>
      </c>
      <c r="H142" s="25">
        <v>0</v>
      </c>
      <c r="I142" s="25">
        <f t="shared" si="30"/>
        <v>0</v>
      </c>
      <c r="J142" s="25">
        <v>0</v>
      </c>
      <c r="K142" s="25"/>
      <c r="L142" s="25"/>
      <c r="M142" s="25">
        <f t="shared" si="31"/>
        <v>0</v>
      </c>
      <c r="N142" s="24">
        <f t="shared" si="27"/>
        <v>0</v>
      </c>
      <c r="O142" s="24">
        <f t="shared" si="25"/>
        <v>0</v>
      </c>
    </row>
    <row r="143" spans="1:16" ht="1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135</v>
      </c>
      <c r="G143" s="41" t="s">
        <v>93</v>
      </c>
      <c r="H143" s="25"/>
      <c r="I143" s="25">
        <f t="shared" si="30"/>
        <v>0</v>
      </c>
      <c r="J143" s="25"/>
      <c r="K143" s="25"/>
      <c r="L143" s="25"/>
      <c r="M143" s="25">
        <f t="shared" si="31"/>
        <v>0</v>
      </c>
      <c r="N143" s="24">
        <f t="shared" si="27"/>
        <v>0</v>
      </c>
      <c r="O143" s="24">
        <f t="shared" si="25"/>
        <v>0</v>
      </c>
    </row>
    <row r="144" spans="1:16" ht="14.25" hidden="1">
      <c r="A144" s="61" t="s">
        <v>342</v>
      </c>
      <c r="B144" s="38"/>
      <c r="C144" s="39"/>
      <c r="D144" s="43"/>
      <c r="E144" s="83" t="s">
        <v>174</v>
      </c>
      <c r="F144" s="40"/>
      <c r="G144" s="41"/>
      <c r="H144" s="54">
        <f>H145+H147+H148+H149+H152+H150+H151</f>
        <v>0</v>
      </c>
      <c r="I144" s="54">
        <f t="shared" si="30"/>
        <v>0</v>
      </c>
      <c r="J144" s="54">
        <f>J145+J146+J152+J157+J158+J159+J149+J147+J148+J150+J151</f>
        <v>0</v>
      </c>
      <c r="K144" s="54">
        <f>K153</f>
        <v>0</v>
      </c>
      <c r="L144" s="54">
        <f>L153</f>
        <v>0</v>
      </c>
      <c r="M144" s="54">
        <f t="shared" si="31"/>
        <v>0</v>
      </c>
      <c r="N144" s="24">
        <f t="shared" si="27"/>
        <v>0</v>
      </c>
      <c r="O144" s="24">
        <f t="shared" si="25"/>
        <v>0</v>
      </c>
    </row>
    <row r="145" spans="1:15" ht="13.5" hidden="1" customHeight="1">
      <c r="A145" s="37" t="s">
        <v>312</v>
      </c>
      <c r="B145" s="38" t="s">
        <v>61</v>
      </c>
      <c r="C145" s="39" t="s">
        <v>48</v>
      </c>
      <c r="D145" s="43" t="s">
        <v>216</v>
      </c>
      <c r="E145" s="40" t="s">
        <v>349</v>
      </c>
      <c r="F145" s="40" t="s">
        <v>318</v>
      </c>
      <c r="G145" s="41" t="s">
        <v>107</v>
      </c>
      <c r="H145" s="25">
        <v>0</v>
      </c>
      <c r="I145" s="25">
        <f t="shared" si="30"/>
        <v>0</v>
      </c>
      <c r="J145" s="25">
        <v>0</v>
      </c>
      <c r="K145" s="30"/>
      <c r="L145" s="30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/>
      <c r="B146" s="38" t="s">
        <v>61</v>
      </c>
      <c r="C146" s="39" t="s">
        <v>48</v>
      </c>
      <c r="D146" s="43" t="s">
        <v>216</v>
      </c>
      <c r="E146" s="43" t="s">
        <v>225</v>
      </c>
      <c r="F146" s="40" t="s">
        <v>47</v>
      </c>
      <c r="G146" s="41" t="s">
        <v>79</v>
      </c>
      <c r="H146" s="25"/>
      <c r="I146" s="25">
        <f t="shared" si="30"/>
        <v>0</v>
      </c>
      <c r="J146" s="25"/>
      <c r="K146" s="30"/>
      <c r="L146" s="30"/>
      <c r="M146" s="25"/>
      <c r="N146" s="24">
        <f t="shared" si="27"/>
        <v>0</v>
      </c>
      <c r="O146" s="24">
        <f t="shared" si="25"/>
        <v>0</v>
      </c>
    </row>
    <row r="147" spans="1:15" ht="1.5" hidden="1" customHeight="1">
      <c r="A147" s="37"/>
      <c r="B147" s="38" t="s">
        <v>61</v>
      </c>
      <c r="C147" s="39" t="s">
        <v>48</v>
      </c>
      <c r="D147" s="40" t="s">
        <v>216</v>
      </c>
      <c r="E147" s="40" t="s">
        <v>311</v>
      </c>
      <c r="F147" s="40" t="s">
        <v>320</v>
      </c>
      <c r="G147" s="41" t="s">
        <v>93</v>
      </c>
      <c r="H147" s="25"/>
      <c r="I147" s="25">
        <f t="shared" si="30"/>
        <v>0</v>
      </c>
      <c r="J147" s="25"/>
      <c r="K147" s="30"/>
      <c r="L147" s="30"/>
      <c r="M147" s="25">
        <f t="shared" ref="M147:M152" si="32">J147</f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37" t="s">
        <v>313</v>
      </c>
      <c r="B148" s="38" t="s">
        <v>61</v>
      </c>
      <c r="C148" s="39" t="s">
        <v>48</v>
      </c>
      <c r="D148" s="40" t="s">
        <v>216</v>
      </c>
      <c r="E148" s="40" t="s">
        <v>314</v>
      </c>
      <c r="F148" s="40" t="s">
        <v>224</v>
      </c>
      <c r="G148" s="41" t="s">
        <v>93</v>
      </c>
      <c r="H148" s="73"/>
      <c r="I148" s="25">
        <f t="shared" si="30"/>
        <v>0</v>
      </c>
      <c r="J148" s="25"/>
      <c r="K148" s="30"/>
      <c r="L148" s="30"/>
      <c r="M148" s="25">
        <f t="shared" si="32"/>
        <v>0</v>
      </c>
      <c r="N148" s="24">
        <f t="shared" si="27"/>
        <v>0</v>
      </c>
      <c r="O148" s="24">
        <f t="shared" si="25"/>
        <v>0</v>
      </c>
    </row>
    <row r="149" spans="1:15" ht="14.25" hidden="1">
      <c r="A149" s="37"/>
      <c r="B149" s="38" t="s">
        <v>61</v>
      </c>
      <c r="C149" s="39" t="s">
        <v>48</v>
      </c>
      <c r="D149" s="40" t="s">
        <v>216</v>
      </c>
      <c r="E149" s="40" t="s">
        <v>271</v>
      </c>
      <c r="F149" s="40" t="s">
        <v>272</v>
      </c>
      <c r="G149" s="41" t="s">
        <v>77</v>
      </c>
      <c r="H149" s="25"/>
      <c r="I149" s="25">
        <f t="shared" si="30"/>
        <v>0</v>
      </c>
      <c r="J149" s="25"/>
      <c r="K149" s="30"/>
      <c r="L149" s="30"/>
      <c r="M149" s="25">
        <f t="shared" si="32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0" t="s">
        <v>216</v>
      </c>
      <c r="E150" s="40" t="s">
        <v>323</v>
      </c>
      <c r="F150" s="40" t="s">
        <v>320</v>
      </c>
      <c r="G150" s="41" t="s">
        <v>93</v>
      </c>
      <c r="H150" s="25"/>
      <c r="I150" s="25">
        <f t="shared" si="30"/>
        <v>0</v>
      </c>
      <c r="J150" s="25"/>
      <c r="K150" s="30"/>
      <c r="L150" s="30"/>
      <c r="M150" s="25">
        <f t="shared" si="32"/>
        <v>0</v>
      </c>
      <c r="N150" s="24">
        <f t="shared" si="27"/>
        <v>0</v>
      </c>
      <c r="O150" s="24">
        <f t="shared" si="25"/>
        <v>0</v>
      </c>
    </row>
    <row r="151" spans="1:15" ht="14.25" hidden="1">
      <c r="A151" s="37"/>
      <c r="B151" s="38" t="s">
        <v>61</v>
      </c>
      <c r="C151" s="39" t="s">
        <v>48</v>
      </c>
      <c r="D151" s="40" t="s">
        <v>216</v>
      </c>
      <c r="E151" s="40"/>
      <c r="F151" s="40" t="s">
        <v>47</v>
      </c>
      <c r="G151" s="41" t="s">
        <v>79</v>
      </c>
      <c r="H151" s="25">
        <v>0</v>
      </c>
      <c r="I151" s="25">
        <f t="shared" si="30"/>
        <v>0</v>
      </c>
      <c r="J151" s="25">
        <v>0</v>
      </c>
      <c r="K151" s="30"/>
      <c r="L151" s="30"/>
      <c r="M151" s="25">
        <f t="shared" si="32"/>
        <v>0</v>
      </c>
      <c r="N151" s="24">
        <f t="shared" si="27"/>
        <v>0</v>
      </c>
      <c r="O151" s="24">
        <f t="shared" si="25"/>
        <v>0</v>
      </c>
    </row>
    <row r="152" spans="1:15" ht="13.5" hidden="1" customHeight="1">
      <c r="A152" s="37" t="s">
        <v>78</v>
      </c>
      <c r="B152" s="38" t="s">
        <v>61</v>
      </c>
      <c r="C152" s="39" t="s">
        <v>48</v>
      </c>
      <c r="D152" s="40" t="s">
        <v>270</v>
      </c>
      <c r="E152" s="40" t="s">
        <v>349</v>
      </c>
      <c r="F152" s="40" t="s">
        <v>318</v>
      </c>
      <c r="G152" s="41" t="s">
        <v>107</v>
      </c>
      <c r="H152" s="25"/>
      <c r="I152" s="25">
        <f t="shared" si="30"/>
        <v>0</v>
      </c>
      <c r="J152" s="25">
        <v>0</v>
      </c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0.75" hidden="1" customHeight="1">
      <c r="A153" s="37" t="s">
        <v>78</v>
      </c>
      <c r="B153" s="38" t="s">
        <v>61</v>
      </c>
      <c r="C153" s="192" t="s">
        <v>188</v>
      </c>
      <c r="D153" s="193"/>
      <c r="E153" s="193"/>
      <c r="F153" s="193"/>
      <c r="G153" s="194"/>
      <c r="H153" s="25"/>
      <c r="I153" s="25">
        <f t="shared" si="30"/>
        <v>0</v>
      </c>
      <c r="J153" s="25"/>
      <c r="K153" s="25"/>
      <c r="L153" s="25"/>
      <c r="M153" s="25">
        <f t="shared" ref="M153:M160" si="33">J153</f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42" t="s">
        <v>160</v>
      </c>
      <c r="B154" s="38"/>
      <c r="C154" s="196" t="s">
        <v>169</v>
      </c>
      <c r="D154" s="197"/>
      <c r="E154" s="197"/>
      <c r="F154" s="197"/>
      <c r="G154" s="198"/>
      <c r="H154" s="25"/>
      <c r="I154" s="25">
        <f t="shared" si="30"/>
        <v>0</v>
      </c>
      <c r="J154" s="25">
        <f>J155</f>
        <v>0</v>
      </c>
      <c r="K154" s="25">
        <f>K155</f>
        <v>0</v>
      </c>
      <c r="L154" s="25">
        <f>L155</f>
        <v>0</v>
      </c>
      <c r="M154" s="25">
        <f t="shared" si="33"/>
        <v>0</v>
      </c>
      <c r="N154" s="24">
        <f t="shared" si="27"/>
        <v>0</v>
      </c>
      <c r="O154" s="24">
        <f t="shared" si="25"/>
        <v>0</v>
      </c>
    </row>
    <row r="155" spans="1:15" ht="0.75" hidden="1" customHeight="1">
      <c r="A155" s="37" t="s">
        <v>78</v>
      </c>
      <c r="B155" s="38" t="s">
        <v>61</v>
      </c>
      <c r="C155" s="39" t="s">
        <v>48</v>
      </c>
      <c r="D155" s="40" t="s">
        <v>100</v>
      </c>
      <c r="E155" s="40" t="s">
        <v>101</v>
      </c>
      <c r="F155" s="40" t="s">
        <v>65</v>
      </c>
      <c r="G155" s="41" t="s">
        <v>79</v>
      </c>
      <c r="H155" s="25"/>
      <c r="I155" s="25">
        <f t="shared" si="30"/>
        <v>0</v>
      </c>
      <c r="J155" s="25"/>
      <c r="K155" s="25">
        <v>0</v>
      </c>
      <c r="L155" s="25">
        <v>0</v>
      </c>
      <c r="M155" s="25">
        <f t="shared" si="33"/>
        <v>0</v>
      </c>
      <c r="N155" s="24">
        <f t="shared" si="27"/>
        <v>0</v>
      </c>
      <c r="O155" s="24">
        <f t="shared" si="25"/>
        <v>0</v>
      </c>
    </row>
    <row r="156" spans="1:15" ht="10.5" hidden="1" customHeight="1">
      <c r="A156" s="37" t="s">
        <v>82</v>
      </c>
      <c r="B156" s="38"/>
      <c r="C156" s="39" t="s">
        <v>48</v>
      </c>
      <c r="D156" s="40" t="s">
        <v>100</v>
      </c>
      <c r="E156" s="40" t="s">
        <v>101</v>
      </c>
      <c r="F156" s="40" t="s">
        <v>65</v>
      </c>
      <c r="G156" s="41" t="s">
        <v>83</v>
      </c>
      <c r="H156" s="25"/>
      <c r="I156" s="25">
        <f t="shared" si="30"/>
        <v>0</v>
      </c>
      <c r="J156" s="25">
        <v>0</v>
      </c>
      <c r="K156" s="25"/>
      <c r="L156" s="25"/>
      <c r="M156" s="25">
        <f t="shared" si="33"/>
        <v>0</v>
      </c>
      <c r="N156" s="24">
        <f t="shared" si="27"/>
        <v>0</v>
      </c>
      <c r="O156" s="24">
        <f t="shared" si="25"/>
        <v>0</v>
      </c>
    </row>
    <row r="157" spans="1:15" ht="19.5" hidden="1" customHeight="1">
      <c r="A157" s="37" t="s">
        <v>255</v>
      </c>
      <c r="B157" s="38" t="s">
        <v>61</v>
      </c>
      <c r="C157" s="39" t="s">
        <v>48</v>
      </c>
      <c r="D157" s="40" t="s">
        <v>216</v>
      </c>
      <c r="E157" s="40" t="s">
        <v>254</v>
      </c>
      <c r="F157" s="40" t="s">
        <v>223</v>
      </c>
      <c r="G157" s="41" t="s">
        <v>75</v>
      </c>
      <c r="H157" s="25"/>
      <c r="I157" s="25">
        <f t="shared" si="30"/>
        <v>0</v>
      </c>
      <c r="J157" s="25"/>
      <c r="K157" s="25"/>
      <c r="L157" s="25"/>
      <c r="M157" s="25">
        <f t="shared" si="33"/>
        <v>0</v>
      </c>
      <c r="N157" s="24">
        <f t="shared" si="27"/>
        <v>0</v>
      </c>
      <c r="O157" s="24">
        <f t="shared" si="25"/>
        <v>0</v>
      </c>
    </row>
    <row r="158" spans="1:15" ht="19.5" hidden="1" customHeight="1">
      <c r="A158" s="37"/>
      <c r="B158" s="38" t="s">
        <v>61</v>
      </c>
      <c r="C158" s="39" t="s">
        <v>48</v>
      </c>
      <c r="D158" s="43" t="s">
        <v>216</v>
      </c>
      <c r="E158" s="40" t="s">
        <v>259</v>
      </c>
      <c r="F158" s="40" t="s">
        <v>223</v>
      </c>
      <c r="G158" s="41" t="s">
        <v>75</v>
      </c>
      <c r="H158" s="25"/>
      <c r="I158" s="25">
        <f t="shared" si="30"/>
        <v>0</v>
      </c>
      <c r="J158" s="25"/>
      <c r="K158" s="25"/>
      <c r="L158" s="25"/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16.5" hidden="1" customHeight="1">
      <c r="A159" s="37"/>
      <c r="B159" s="38" t="s">
        <v>61</v>
      </c>
      <c r="C159" s="39" t="s">
        <v>48</v>
      </c>
      <c r="D159" s="43" t="s">
        <v>216</v>
      </c>
      <c r="E159" s="40" t="s">
        <v>259</v>
      </c>
      <c r="F159" s="40" t="s">
        <v>223</v>
      </c>
      <c r="G159" s="41" t="s">
        <v>83</v>
      </c>
      <c r="H159" s="25"/>
      <c r="I159" s="25">
        <f t="shared" si="30"/>
        <v>0</v>
      </c>
      <c r="J159" s="25"/>
      <c r="K159" s="25"/>
      <c r="L159" s="25"/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5">
      <c r="A160" s="61" t="s">
        <v>161</v>
      </c>
      <c r="B160" s="38"/>
      <c r="C160" s="203" t="s">
        <v>170</v>
      </c>
      <c r="D160" s="204"/>
      <c r="E160" s="204"/>
      <c r="F160" s="204"/>
      <c r="G160" s="205"/>
      <c r="H160" s="54">
        <f>H161</f>
        <v>354120</v>
      </c>
      <c r="I160" s="54">
        <f t="shared" si="30"/>
        <v>354120</v>
      </c>
      <c r="J160" s="54">
        <f>J161</f>
        <v>206570</v>
      </c>
      <c r="K160" s="54">
        <f>K161</f>
        <v>0</v>
      </c>
      <c r="L160" s="54">
        <f>L161</f>
        <v>0</v>
      </c>
      <c r="M160" s="54">
        <f t="shared" si="33"/>
        <v>206570</v>
      </c>
      <c r="N160" s="62">
        <f t="shared" si="27"/>
        <v>147550</v>
      </c>
      <c r="O160" s="62">
        <f t="shared" si="25"/>
        <v>147550</v>
      </c>
    </row>
    <row r="161" spans="1:15" ht="39.75" customHeight="1">
      <c r="A161" s="37" t="s">
        <v>102</v>
      </c>
      <c r="B161" s="38" t="s">
        <v>61</v>
      </c>
      <c r="C161" s="39" t="s">
        <v>48</v>
      </c>
      <c r="D161" s="40" t="s">
        <v>103</v>
      </c>
      <c r="E161" s="40" t="s">
        <v>374</v>
      </c>
      <c r="F161" s="40" t="s">
        <v>262</v>
      </c>
      <c r="G161" s="41" t="s">
        <v>396</v>
      </c>
      <c r="H161" s="25">
        <v>354120</v>
      </c>
      <c r="I161" s="25">
        <f t="shared" si="30"/>
        <v>354120</v>
      </c>
      <c r="J161" s="25">
        <v>206570</v>
      </c>
      <c r="K161" s="25"/>
      <c r="L161" s="25"/>
      <c r="M161" s="25">
        <v>206570</v>
      </c>
      <c r="N161" s="24">
        <f>I161-M161</f>
        <v>147550</v>
      </c>
      <c r="O161" s="24">
        <f>H161-J161</f>
        <v>147550</v>
      </c>
    </row>
    <row r="162" spans="1:15" ht="16.5" hidden="1" customHeight="1">
      <c r="A162" s="37"/>
      <c r="B162" s="38"/>
      <c r="C162" s="39"/>
      <c r="D162" s="40"/>
      <c r="E162" s="83" t="s">
        <v>274</v>
      </c>
      <c r="F162" s="40"/>
      <c r="G162" s="41"/>
      <c r="H162" s="54">
        <f>H163</f>
        <v>0</v>
      </c>
      <c r="I162" s="54">
        <f>I163</f>
        <v>0</v>
      </c>
      <c r="J162" s="54">
        <f>J163</f>
        <v>0</v>
      </c>
      <c r="K162" s="54"/>
      <c r="L162" s="54"/>
      <c r="M162" s="54">
        <f t="shared" ref="M162:M169" si="34">J162</f>
        <v>0</v>
      </c>
      <c r="N162" s="62">
        <f t="shared" ref="N162:N169" si="35">H162-J162</f>
        <v>0</v>
      </c>
      <c r="O162" s="62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0" t="s">
        <v>274</v>
      </c>
      <c r="E163" s="40" t="s">
        <v>316</v>
      </c>
      <c r="F163" s="40" t="s">
        <v>262</v>
      </c>
      <c r="G163" s="41" t="s">
        <v>276</v>
      </c>
      <c r="H163" s="73"/>
      <c r="I163" s="25">
        <f>H163</f>
        <v>0</v>
      </c>
      <c r="J163" s="25"/>
      <c r="K163" s="25"/>
      <c r="L163" s="25"/>
      <c r="M163" s="25">
        <f t="shared" si="34"/>
        <v>0</v>
      </c>
      <c r="N163" s="24">
        <f t="shared" si="35"/>
        <v>0</v>
      </c>
      <c r="O163" s="24">
        <f t="shared" si="25"/>
        <v>0</v>
      </c>
    </row>
    <row r="164" spans="1:15" ht="19.5" customHeight="1">
      <c r="A164" s="61" t="s">
        <v>213</v>
      </c>
      <c r="B164" s="38"/>
      <c r="C164" s="203" t="s">
        <v>211</v>
      </c>
      <c r="D164" s="204"/>
      <c r="E164" s="204"/>
      <c r="F164" s="204"/>
      <c r="G164" s="205"/>
      <c r="H164" s="54">
        <f>H165+H166</f>
        <v>4000</v>
      </c>
      <c r="I164" s="54">
        <f>H164</f>
        <v>4000</v>
      </c>
      <c r="J164" s="54">
        <f>J165+J166</f>
        <v>0</v>
      </c>
      <c r="K164" s="54" t="e">
        <f>K165+K167+K168+#REF!+#REF!+K169</f>
        <v>#REF!</v>
      </c>
      <c r="L164" s="54" t="e">
        <f>L165+L167+L168+#REF!+#REF!+L169</f>
        <v>#REF!</v>
      </c>
      <c r="M164" s="54">
        <f t="shared" si="34"/>
        <v>0</v>
      </c>
      <c r="N164" s="62">
        <f t="shared" si="35"/>
        <v>4000</v>
      </c>
      <c r="O164" s="62">
        <f t="shared" si="25"/>
        <v>4000</v>
      </c>
    </row>
    <row r="165" spans="1:15" ht="30.75" customHeight="1">
      <c r="A165" s="37" t="s">
        <v>82</v>
      </c>
      <c r="B165" s="38" t="s">
        <v>61</v>
      </c>
      <c r="C165" s="39" t="s">
        <v>48</v>
      </c>
      <c r="D165" s="40" t="s">
        <v>212</v>
      </c>
      <c r="E165" s="40" t="s">
        <v>375</v>
      </c>
      <c r="F165" s="40" t="s">
        <v>337</v>
      </c>
      <c r="G165" s="41" t="s">
        <v>391</v>
      </c>
      <c r="H165" s="25">
        <v>0</v>
      </c>
      <c r="I165" s="25">
        <f>H165</f>
        <v>0</v>
      </c>
      <c r="J165" s="25">
        <v>0</v>
      </c>
      <c r="K165" s="25"/>
      <c r="L165" s="25"/>
      <c r="M165" s="25">
        <f t="shared" si="34"/>
        <v>0</v>
      </c>
      <c r="N165" s="24">
        <f t="shared" si="35"/>
        <v>0</v>
      </c>
      <c r="O165" s="24">
        <f t="shared" si="25"/>
        <v>0</v>
      </c>
    </row>
    <row r="166" spans="1:15" ht="14.25">
      <c r="A166" s="37"/>
      <c r="B166" s="38"/>
      <c r="C166" s="39" t="s">
        <v>48</v>
      </c>
      <c r="D166" s="40" t="s">
        <v>212</v>
      </c>
      <c r="E166" s="40" t="s">
        <v>376</v>
      </c>
      <c r="F166" s="40" t="s">
        <v>318</v>
      </c>
      <c r="G166" s="41" t="s">
        <v>107</v>
      </c>
      <c r="H166" s="25">
        <v>4000</v>
      </c>
      <c r="I166" s="25">
        <v>4000</v>
      </c>
      <c r="J166" s="25">
        <v>0</v>
      </c>
      <c r="K166" s="25"/>
      <c r="L166" s="25"/>
      <c r="M166" s="25">
        <f t="shared" si="34"/>
        <v>0</v>
      </c>
      <c r="N166" s="24">
        <f t="shared" si="35"/>
        <v>4000</v>
      </c>
      <c r="O166" s="24">
        <f t="shared" si="25"/>
        <v>4000</v>
      </c>
    </row>
    <row r="167" spans="1:15" ht="29.25" hidden="1">
      <c r="A167" s="61" t="s">
        <v>217</v>
      </c>
      <c r="B167" s="38" t="s">
        <v>61</v>
      </c>
      <c r="C167" s="39"/>
      <c r="D167" s="40"/>
      <c r="E167" s="83" t="s">
        <v>215</v>
      </c>
      <c r="F167" s="40"/>
      <c r="G167" s="41"/>
      <c r="H167" s="54">
        <f>H168</f>
        <v>0</v>
      </c>
      <c r="I167" s="54">
        <f>H167</f>
        <v>0</v>
      </c>
      <c r="J167" s="54">
        <f>J168</f>
        <v>0</v>
      </c>
      <c r="K167" s="54">
        <v>0</v>
      </c>
      <c r="L167" s="54">
        <v>0</v>
      </c>
      <c r="M167" s="54">
        <f t="shared" si="34"/>
        <v>0</v>
      </c>
      <c r="N167" s="62">
        <f t="shared" si="35"/>
        <v>0</v>
      </c>
      <c r="O167" s="62">
        <f t="shared" si="25"/>
        <v>0</v>
      </c>
    </row>
    <row r="168" spans="1:15" ht="27.75" hidden="1" customHeight="1">
      <c r="A168" s="37" t="s">
        <v>104</v>
      </c>
      <c r="B168" s="38" t="s">
        <v>61</v>
      </c>
      <c r="C168" s="39" t="s">
        <v>48</v>
      </c>
      <c r="D168" s="40" t="s">
        <v>214</v>
      </c>
      <c r="E168" s="40" t="s">
        <v>293</v>
      </c>
      <c r="F168" s="40" t="s">
        <v>318</v>
      </c>
      <c r="G168" s="41" t="s">
        <v>107</v>
      </c>
      <c r="H168" s="25">
        <v>0</v>
      </c>
      <c r="I168" s="25">
        <f>H168</f>
        <v>0</v>
      </c>
      <c r="J168" s="25">
        <v>0</v>
      </c>
      <c r="K168" s="25"/>
      <c r="L168" s="25"/>
      <c r="M168" s="25">
        <f t="shared" si="34"/>
        <v>0</v>
      </c>
      <c r="N168" s="24">
        <f t="shared" si="35"/>
        <v>0</v>
      </c>
      <c r="O168" s="24">
        <f t="shared" si="25"/>
        <v>0</v>
      </c>
    </row>
    <row r="169" spans="1:15" ht="30.75" hidden="1" customHeight="1">
      <c r="A169" s="37" t="s">
        <v>104</v>
      </c>
      <c r="B169" s="38" t="s">
        <v>61</v>
      </c>
      <c r="C169" s="39" t="s">
        <v>48</v>
      </c>
      <c r="D169" s="40" t="s">
        <v>105</v>
      </c>
      <c r="E169" s="40" t="s">
        <v>108</v>
      </c>
      <c r="F169" s="40" t="s">
        <v>106</v>
      </c>
      <c r="G169" s="41" t="s">
        <v>107</v>
      </c>
      <c r="H169" s="25"/>
      <c r="I169" s="25">
        <f>H169</f>
        <v>0</v>
      </c>
      <c r="J169" s="25"/>
      <c r="K169" s="25">
        <v>0</v>
      </c>
      <c r="L169" s="25">
        <v>0</v>
      </c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2" t="s">
        <v>109</v>
      </c>
      <c r="B170" s="33" t="s">
        <v>110</v>
      </c>
      <c r="C170" s="34" t="s">
        <v>37</v>
      </c>
      <c r="D170" s="35" t="s">
        <v>111</v>
      </c>
      <c r="E170" s="35" t="s">
        <v>62</v>
      </c>
      <c r="F170" s="35" t="s">
        <v>37</v>
      </c>
      <c r="G170" s="36" t="s">
        <v>37</v>
      </c>
      <c r="H170" s="24">
        <f>'1. Доходы бюджета (1)'!E16-'2. Расходы бюджета (2)'!H6</f>
        <v>-1990882.9999999995</v>
      </c>
      <c r="I170" s="24">
        <f>H170</f>
        <v>-1990882.9999999995</v>
      </c>
      <c r="J170" s="24">
        <f>'1. Доходы бюджета (1)'!F16-'2. Расходы бюджета (2)'!J6</f>
        <v>-508368.60999999987</v>
      </c>
      <c r="K170" s="24" t="e">
        <f>'1. Доходы бюджета (1)'!G16-'2. Расходы бюджета (2)'!K6</f>
        <v>#REF!</v>
      </c>
      <c r="L170" s="24" t="e">
        <f>'1. Доходы бюджета (1)'!H16-'2. Расходы бюджета (2)'!L6</f>
        <v>#REF!</v>
      </c>
      <c r="M170" s="24">
        <f>'1. Доходы бюджета (1)'!I16-'2. Расходы бюджета (2)'!M6</f>
        <v>-508368.60999999987</v>
      </c>
      <c r="N170" s="24"/>
      <c r="O170" s="24">
        <f>I170-J170</f>
        <v>-1482514.3899999997</v>
      </c>
    </row>
    <row r="171" spans="1:15" hidden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ht="36" hidden="1" customHeight="1">
      <c r="A172" s="202" t="s">
        <v>52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2"/>
      <c r="L172" s="21"/>
      <c r="M172" s="22"/>
      <c r="N172" s="22"/>
      <c r="O172" s="22"/>
    </row>
    <row r="173" spans="1:15">
      <c r="H173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2:J172"/>
    <mergeCell ref="C164:G164"/>
    <mergeCell ref="C43:G43"/>
    <mergeCell ref="C28:G28"/>
    <mergeCell ref="C112:G112"/>
    <mergeCell ref="C154:G154"/>
    <mergeCell ref="C54:G54"/>
    <mergeCell ref="C66:G66"/>
    <mergeCell ref="C160:G160"/>
    <mergeCell ref="C105:G105"/>
    <mergeCell ref="B7:G7"/>
    <mergeCell ref="C153:G153"/>
    <mergeCell ref="C5:G5"/>
    <mergeCell ref="C31:G31"/>
    <mergeCell ref="B10:G10"/>
    <mergeCell ref="C80:G80"/>
    <mergeCell ref="C81:G81"/>
    <mergeCell ref="C82:G82"/>
    <mergeCell ref="C97:G97"/>
    <mergeCell ref="C104:G104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75" t="s">
        <v>112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6" t="s">
        <v>16</v>
      </c>
      <c r="B3" s="176" t="s">
        <v>17</v>
      </c>
      <c r="C3" s="185" t="s">
        <v>113</v>
      </c>
      <c r="D3" s="186"/>
      <c r="E3" s="176" t="s">
        <v>19</v>
      </c>
      <c r="F3" s="178" t="s">
        <v>20</v>
      </c>
      <c r="G3" s="179"/>
      <c r="H3" s="179"/>
      <c r="I3" s="180"/>
      <c r="J3" s="176" t="s">
        <v>21</v>
      </c>
    </row>
    <row r="4" spans="1:10" ht="22.5">
      <c r="A4" s="207"/>
      <c r="B4" s="177"/>
      <c r="C4" s="187"/>
      <c r="D4" s="188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81" t="s">
        <v>28</v>
      </c>
      <c r="D5" s="182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1990883</v>
      </c>
      <c r="F6" s="47">
        <f>F14</f>
        <v>508368.60999999987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1990883</v>
      </c>
      <c r="F14" s="47">
        <f>F15+F16</f>
        <v>508368.60999999987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-4048334.64</v>
      </c>
      <c r="F15" s="24">
        <f>-'1. Доходы бюджета (1)'!F16</f>
        <v>-1892702.9100000001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6039217.6399999997</v>
      </c>
      <c r="F16" s="24">
        <f>'2. Расходы бюджета (2)'!J6</f>
        <v>2401071.52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426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2021-06-04T06:47:25Z</cp:lastPrinted>
  <dcterms:created xsi:type="dcterms:W3CDTF">2009-03-11T06:25:11Z</dcterms:created>
  <dcterms:modified xsi:type="dcterms:W3CDTF">2021-09-02T11:24:19Z</dcterms:modified>
</cp:coreProperties>
</file>