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(2)'!$A$1:$P$175</definedName>
  </definedNames>
  <calcPr calcId="125725"/>
</workbook>
</file>

<file path=xl/calcChain.xml><?xml version="1.0" encoding="utf-8"?>
<calcChain xmlns="http://schemas.openxmlformats.org/spreadsheetml/2006/main">
  <c r="J48" i="2"/>
  <c r="N52"/>
  <c r="I39" i="1"/>
  <c r="I19"/>
  <c r="I22"/>
  <c r="I48" i="2"/>
  <c r="I52"/>
  <c r="H48"/>
  <c r="E77" i="1"/>
  <c r="M166" i="2"/>
  <c r="I98"/>
  <c r="H98"/>
  <c r="F18" i="1"/>
  <c r="J39"/>
  <c r="M22" i="2"/>
  <c r="J36"/>
  <c r="E40" i="1"/>
  <c r="M116" i="2"/>
  <c r="N116"/>
  <c r="O116"/>
  <c r="O99"/>
  <c r="O98" s="1"/>
  <c r="N99"/>
  <c r="N98" s="1"/>
  <c r="M98"/>
  <c r="M99"/>
  <c r="N51"/>
  <c r="M51"/>
  <c r="J110"/>
  <c r="M113"/>
  <c r="N113"/>
  <c r="I130"/>
  <c r="H117"/>
  <c r="O125"/>
  <c r="M81"/>
  <c r="M80" s="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J169" l="1"/>
  <c r="J167"/>
  <c r="J165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N88" l="1"/>
  <c r="N89"/>
  <c r="N87"/>
  <c r="K68" l="1"/>
  <c r="L68"/>
  <c r="H68"/>
  <c r="M76"/>
  <c r="I76"/>
  <c r="O76" s="1"/>
  <c r="N76" l="1"/>
  <c r="I52" i="1"/>
  <c r="P11" i="2" l="1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M67"/>
  <c r="I67"/>
  <c r="O67" s="1"/>
  <c r="N67"/>
  <c r="J75" i="1"/>
  <c r="J76"/>
  <c r="F77"/>
  <c r="G77"/>
  <c r="H77"/>
  <c r="F73"/>
  <c r="G73"/>
  <c r="H73"/>
  <c r="E73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69"/>
  <c r="N131"/>
  <c r="M131"/>
  <c r="I132"/>
  <c r="O132" s="1"/>
  <c r="M132"/>
  <c r="N132"/>
  <c r="M23"/>
  <c r="O136"/>
  <c r="N136"/>
  <c r="P15"/>
  <c r="I53"/>
  <c r="O53" s="1"/>
  <c r="M171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110" s="1"/>
  <c r="I37" i="1"/>
  <c r="N9" i="2"/>
  <c r="O171"/>
  <c r="N171"/>
  <c r="O115"/>
  <c r="O111"/>
  <c r="O110" s="1"/>
  <c r="M170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68"/>
  <c r="O168" s="1"/>
  <c r="M156"/>
  <c r="N115"/>
  <c r="I115"/>
  <c r="M89"/>
  <c r="I89"/>
  <c r="I82" s="1"/>
  <c r="M122"/>
  <c r="I122"/>
  <c r="O122" s="1"/>
  <c r="K100"/>
  <c r="L100"/>
  <c r="N109"/>
  <c r="M109"/>
  <c r="N111"/>
  <c r="H169"/>
  <c r="I169" s="1"/>
  <c r="I40" i="1"/>
  <c r="J41"/>
  <c r="I41"/>
  <c r="J45"/>
  <c r="J46"/>
  <c r="M33" i="2"/>
  <c r="M173"/>
  <c r="M37"/>
  <c r="M36" s="1"/>
  <c r="M50"/>
  <c r="M48" s="1"/>
  <c r="I44"/>
  <c r="O44" s="1"/>
  <c r="M155"/>
  <c r="M63"/>
  <c r="M59"/>
  <c r="F49" i="1"/>
  <c r="I155" i="2"/>
  <c r="O155" s="1"/>
  <c r="I76" i="1"/>
  <c r="I78"/>
  <c r="I77" s="1"/>
  <c r="I79"/>
  <c r="J78"/>
  <c r="J79"/>
  <c r="N133" i="2"/>
  <c r="N134"/>
  <c r="N135"/>
  <c r="N137"/>
  <c r="N138"/>
  <c r="N139"/>
  <c r="N140"/>
  <c r="N141"/>
  <c r="I141"/>
  <c r="O141" s="1"/>
  <c r="F55" i="1"/>
  <c r="F54" s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67"/>
  <c r="I167"/>
  <c r="H167"/>
  <c r="N168"/>
  <c r="M168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4"/>
  <c r="I73" s="1"/>
  <c r="J172" i="2"/>
  <c r="M172" s="1"/>
  <c r="I34" i="1"/>
  <c r="I48"/>
  <c r="I47"/>
  <c r="J7" i="2"/>
  <c r="J6" s="1"/>
  <c r="I134"/>
  <c r="O134" s="1"/>
  <c r="N77"/>
  <c r="J22" i="1"/>
  <c r="O24" i="2"/>
  <c r="O27"/>
  <c r="O45"/>
  <c r="O46"/>
  <c r="K7"/>
  <c r="K43"/>
  <c r="K31"/>
  <c r="K56"/>
  <c r="K117"/>
  <c r="K149"/>
  <c r="K165"/>
  <c r="K169"/>
  <c r="L7"/>
  <c r="L43"/>
  <c r="L31"/>
  <c r="L56"/>
  <c r="L117"/>
  <c r="L149"/>
  <c r="L165"/>
  <c r="L169"/>
  <c r="G69" i="1"/>
  <c r="G58" s="1"/>
  <c r="H69"/>
  <c r="H58" s="1"/>
  <c r="J72"/>
  <c r="I162" i="2"/>
  <c r="O162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5"/>
  <c r="I165" s="1"/>
  <c r="I166"/>
  <c r="I170"/>
  <c r="O170" s="1"/>
  <c r="N170"/>
  <c r="H172"/>
  <c r="I173"/>
  <c r="O173" s="1"/>
  <c r="N173"/>
  <c r="I174"/>
  <c r="O174" s="1"/>
  <c r="M174"/>
  <c r="N174"/>
  <c r="O28"/>
  <c r="O49"/>
  <c r="I8"/>
  <c r="O8" s="1"/>
  <c r="N8"/>
  <c r="N83"/>
  <c r="M165"/>
  <c r="O166"/>
  <c r="M119"/>
  <c r="M117"/>
  <c r="P123"/>
  <c r="N18"/>
  <c r="N48" l="1"/>
  <c r="I36" i="1"/>
  <c r="E17"/>
  <c r="O55" i="2"/>
  <c r="O48" s="1"/>
  <c r="H6"/>
  <c r="J28" i="1"/>
  <c r="J27" s="1"/>
  <c r="I28"/>
  <c r="I27" s="1"/>
  <c r="N110" i="2"/>
  <c r="P16"/>
  <c r="N172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67"/>
  <c r="O38"/>
  <c r="O149"/>
  <c r="O78"/>
  <c r="N167"/>
  <c r="O87"/>
  <c r="N56"/>
  <c r="O42"/>
  <c r="I7"/>
  <c r="O7" s="1"/>
  <c r="J73" i="1"/>
  <c r="J33"/>
  <c r="N38" i="2"/>
  <c r="M38"/>
  <c r="I172"/>
  <c r="O172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69" i="2"/>
  <c r="O165"/>
  <c r="O159"/>
  <c r="O82"/>
  <c r="N31"/>
  <c r="O88"/>
  <c r="N86"/>
  <c r="I43"/>
  <c r="O43" s="1"/>
  <c r="I100"/>
  <c r="O105"/>
  <c r="N166"/>
  <c r="N165"/>
  <c r="N169"/>
  <c r="N7"/>
  <c r="J18" i="1"/>
  <c r="J77"/>
  <c r="I18"/>
  <c r="I75" i="2"/>
  <c r="O75" s="1"/>
  <c r="N68"/>
  <c r="M56"/>
  <c r="J40" i="1"/>
  <c r="F17"/>
  <c r="N117" i="2"/>
  <c r="O117"/>
  <c r="M82"/>
  <c r="N82"/>
  <c r="M7"/>
  <c r="I17" i="1" l="1"/>
  <c r="I16" s="1"/>
  <c r="M6" i="2"/>
  <c r="O56"/>
  <c r="N6"/>
  <c r="E16" i="1"/>
  <c r="E15" i="3" s="1"/>
  <c r="K175" i="2"/>
  <c r="L175"/>
  <c r="J58" i="1"/>
  <c r="I68" i="2"/>
  <c r="I6" s="1"/>
  <c r="J36" i="1"/>
  <c r="F16" i="3"/>
  <c r="M175" i="2" l="1"/>
  <c r="H175"/>
  <c r="I175" s="1"/>
  <c r="E16" i="3"/>
  <c r="O68" i="2"/>
  <c r="O6" s="1"/>
  <c r="F16" i="1"/>
  <c r="J17"/>
  <c r="F15" i="3" l="1"/>
  <c r="F14" s="1"/>
  <c r="F6" s="1"/>
  <c r="J16" i="1"/>
  <c r="J175" i="2"/>
  <c r="O175" s="1"/>
</calcChain>
</file>

<file path=xl/sharedStrings.xml><?xml version="1.0" encoding="utf-8"?>
<sst xmlns="http://schemas.openxmlformats.org/spreadsheetml/2006/main" count="1299" uniqueCount="444">
  <si>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</si>
  <si>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</si>
  <si>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</si>
  <si>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</si>
  <si>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</si>
  <si>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</si>
  <si>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</si>
  <si>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</si>
  <si>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</si>
  <si>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</si>
  <si>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</si>
  <si>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</si>
  <si>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</si>
  <si>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</si>
  <si>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</si>
  <si>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</si>
  <si>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</si>
  <si>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</si>
  <si>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</si>
  <si>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</si>
  <si>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</si>
  <si>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</si>
  <si>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</si>
  <si>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</si>
  <si>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</si>
  <si>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</si>
  <si>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</si>
  <si>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</si>
  <si>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</si>
  <si>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</si>
  <si>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</si>
  <si>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</si>
  <si>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</si>
  <si>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</si>
  <si>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</si>
  <si>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</si>
  <si>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</si>
  <si>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</si>
  <si>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</si>
  <si>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</si>
  <si>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</si>
  <si>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</si>
  <si>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</si>
  <si>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</si>
  <si>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</si>
  <si>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</si>
  <si>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</si>
  <si>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</si>
  <si>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</si>
  <si>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</si>
  <si>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</si>
  <si>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</si>
  <si>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</si>
  <si>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</si>
  <si>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</si>
  <si>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</si>
  <si>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</si>
  <si>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</si>
  <si>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</si>
  <si>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</si>
  <si>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</si>
  <si>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</si>
  <si>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</si>
  <si>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</si>
  <si>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</si>
  <si>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</si>
  <si>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</si>
  <si>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</si>
  <si>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</si>
  <si>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</si>
  <si>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</si>
  <si>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</si>
  <si>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</si>
  <si>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</si>
  <si>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</si>
  <si>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</si>
  <si>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</si>
  <si>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</si>
  <si>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</si>
  <si>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</si>
  <si>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</si>
  <si>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</si>
  <si>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</si>
  <si>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</si>
  <si>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</si>
  <si>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</si>
  <si>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</si>
  <si>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</si>
  <si>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</si>
  <si>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</si>
  <si>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</si>
  <si>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</si>
  <si>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</si>
  <si>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</si>
  <si>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</si>
  <si>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</si>
  <si>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</si>
  <si>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</si>
  <si>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</si>
  <si>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</si>
  <si>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</si>
  <si>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</si>
  <si>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</si>
  <si>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</si>
  <si>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</si>
  <si>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</si>
  <si>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</si>
  <si>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</si>
  <si>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</si>
  <si>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</si>
  <si>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</si>
  <si>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</si>
  <si>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</si>
  <si>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</si>
  <si>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</si>
  <si>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</si>
  <si>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</si>
  <si>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</si>
  <si>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</si>
  <si>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</si>
  <si>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</si>
  <si>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</si>
  <si>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</si>
  <si>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</si>
  <si>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</si>
  <si>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</si>
  <si>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</si>
  <si>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</si>
  <si>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</si>
  <si>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</si>
  <si>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</si>
  <si>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</si>
  <si>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</si>
  <si>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</si>
  <si>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</si>
  <si>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</si>
  <si>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</si>
  <si>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</si>
  <si>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</si>
  <si>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</si>
  <si>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</si>
  <si>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</si>
  <si>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</si>
  <si>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</si>
  <si>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</si>
  <si>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</si>
  <si>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</si>
  <si>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</si>
  <si>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</si>
  <si>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</si>
  <si>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</si>
  <si>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</si>
  <si>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</si>
  <si>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</si>
  <si>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</si>
  <si>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</si>
  <si>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</si>
  <si>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</si>
  <si>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</si>
  <si>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</si>
  <si>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</si>
  <si>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</si>
  <si>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</si>
  <si>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</si>
  <si>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</si>
  <si>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</si>
  <si>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</si>
  <si>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</si>
  <si>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</si>
  <si>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</si>
  <si>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</si>
  <si>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</si>
  <si>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</si>
  <si>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</si>
  <si>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</si>
  <si>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</si>
  <si>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</si>
  <si>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</si>
  <si>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</si>
  <si>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</si>
  <si>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</si>
  <si>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</si>
  <si>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</si>
  <si>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</si>
  <si>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</si>
  <si>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</si>
  <si>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</si>
  <si>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</si>
  <si>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</si>
  <si>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</si>
  <si>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</si>
  <si>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</si>
  <si>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</si>
  <si>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</si>
  <si>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</si>
  <si>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</si>
  <si>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</si>
  <si>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</si>
  <si>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</si>
  <si>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</si>
  <si>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</si>
  <si>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</si>
  <si>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</si>
  <si>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</si>
  <si>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</si>
  <si>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</si>
  <si>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</si>
  <si>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</si>
  <si>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</si>
  <si>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</si>
  <si>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</si>
  <si>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</si>
  <si>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</si>
  <si>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</si>
  <si>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</si>
  <si>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</si>
  <si>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</si>
  <si>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</si>
  <si>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</si>
  <si>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</si>
  <si>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</si>
  <si>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</si>
  <si>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</si>
  <si>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</si>
  <si>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</si>
  <si>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</si>
  <si>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</si>
  <si>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</si>
  <si>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</si>
  <si>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</si>
  <si>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</si>
  <si>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</si>
  <si>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</si>
  <si>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</si>
  <si>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</si>
  <si>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</si>
  <si>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</si>
  <si>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</si>
  <si>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</si>
  <si>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</si>
  <si>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</si>
  <si>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</si>
  <si>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</si>
  <si>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</si>
  <si>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</si>
  <si>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</si>
  <si>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</si>
  <si>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</si>
  <si>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</si>
  <si>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</si>
  <si>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</si>
  <si>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</si>
  <si>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</si>
  <si>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</si>
  <si>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</si>
  <si>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</si>
  <si>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</si>
  <si>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</si>
  <si>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</si>
  <si>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</si>
  <si>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</si>
  <si>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</si>
  <si>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</si>
  <si>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</si>
  <si>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</si>
  <si>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</si>
  <si>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</si>
  <si>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</si>
  <si>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</si>
  <si>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</si>
  <si>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</si>
  <si>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</si>
  <si>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</si>
  <si>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</si>
  <si>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</si>
  <si>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</si>
  <si>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</si>
  <si>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</si>
  <si>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</si>
  <si>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</si>
  <si>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</si>
  <si>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</si>
  <si>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</si>
  <si>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</si>
  <si>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</si>
  <si>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</si>
  <si>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</si>
  <si>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</si>
  <si>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</si>
  <si>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</si>
  <si>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</si>
  <si>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</si>
  <si>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</si>
  <si>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</si>
  <si>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</si>
  <si>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</si>
  <si>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</si>
  <si>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</si>
  <si>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</si>
  <si>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</si>
  <si>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</si>
  <si>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</si>
  <si>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</si>
  <si>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</si>
  <si>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</si>
  <si>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</si>
  <si>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</si>
  <si>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</si>
  <si>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</si>
  <si>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</si>
  <si>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</si>
  <si>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</si>
  <si>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</si>
  <si>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</si>
  <si>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</si>
  <si>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</si>
  <si>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</si>
  <si>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</si>
  <si>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</si>
  <si>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</si>
  <si>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</si>
  <si>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</si>
  <si>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</si>
  <si>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</si>
  <si>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</si>
  <si>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</si>
  <si>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</si>
  <si>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</si>
  <si>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</si>
  <si>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</si>
  <si>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</si>
  <si>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</si>
  <si>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</si>
  <si>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</si>
  <si>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</si>
  <si>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</si>
  <si>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</si>
  <si>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</si>
  <si>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</si>
  <si>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</si>
  <si>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</si>
  <si>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</si>
  <si>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</si>
  <si>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</si>
  <si>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</si>
  <si>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</si>
  <si>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</si>
  <si>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</si>
  <si>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</si>
  <si>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</si>
  <si>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</si>
  <si>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</si>
  <si>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</si>
  <si>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</si>
  <si>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</si>
  <si>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</si>
  <si>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</si>
  <si>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</si>
  <si>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</si>
  <si>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</si>
  <si>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</si>
  <si>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</si>
  <si>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</si>
  <si>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</si>
  <si>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</si>
  <si>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</si>
  <si>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</si>
  <si>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</si>
  <si>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</si>
  <si>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</si>
  <si>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</si>
  <si>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</si>
  <si>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</si>
  <si>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</si>
  <si>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</si>
  <si>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</si>
  <si>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</si>
  <si>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</si>
  <si>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</si>
  <si>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</si>
  <si>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</si>
  <si>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</si>
  <si>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</si>
  <si>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</si>
  <si>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</si>
  <si>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</si>
  <si>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</si>
  <si>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</si>
  <si>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</si>
  <si>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</si>
  <si>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</si>
  <si>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</si>
  <si>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</si>
  <si>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</si>
  <si>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</si>
  <si>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</si>
  <si>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</si>
  <si>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</si>
  <si>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</si>
  <si>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</si>
  <si>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</si>
  <si>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</si>
  <si>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</si>
  <si>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</si>
  <si>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</si>
  <si>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</si>
  <si>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</si>
  <si>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</si>
  <si>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</si>
  <si>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</si>
  <si>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</si>
  <si>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</si>
  <si>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</si>
  <si>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</si>
  <si>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</si>
  <si>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</si>
  <si>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</si>
  <si>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</si>
  <si>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</si>
  <si>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</si>
  <si>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</si>
  <si>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</si>
  <si>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</si>
  <si>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</si>
  <si>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</si>
  <si>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</si>
  <si>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</si>
  <si>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</si>
  <si>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</si>
  <si>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</si>
  <si>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</si>
  <si>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</si>
  <si>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</si>
  <si>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</si>
  <si>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</si>
  <si>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</si>
  <si>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</si>
  <si>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</si>
  <si>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</si>
  <si>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</si>
  <si>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</si>
  <si>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</si>
  <si>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</si>
  <si>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01.12.2022г.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</si>
</sst>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2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zoomScaleNormal="100" workbookViewId="0">
      <selection activeCell="A5" sqref="A5:B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8" t="s">
        <v>0</v>
      </c>
      <c r="B2" s="178"/>
      <c r="C2" s="178"/>
      <c r="D2" s="178"/>
      <c r="E2" s="178"/>
      <c r="F2" s="178"/>
      <c r="G2" s="178"/>
      <c r="H2" s="178"/>
      <c r="I2" s="7"/>
      <c r="J2" s="8" t="s">
        <v>1</v>
      </c>
    </row>
    <row r="3" spans="1:13" ht="38.25" customHeight="1">
      <c r="A3" s="179" t="s">
        <v>241</v>
      </c>
      <c r="B3" s="179"/>
      <c r="C3" s="179"/>
      <c r="D3" s="179"/>
      <c r="E3" s="179"/>
      <c r="F3" s="179"/>
      <c r="G3" s="179"/>
      <c r="H3" s="179"/>
      <c r="I3" s="9" t="s">
        <v>2</v>
      </c>
      <c r="J3" s="10" t="s">
        <v>3</v>
      </c>
    </row>
    <row r="4" spans="1:13">
      <c r="A4" s="180" t="s">
        <v>443</v>
      </c>
      <c r="B4" s="180"/>
      <c r="C4" s="180"/>
      <c r="D4" s="180"/>
      <c r="E4" s="180"/>
      <c r="F4" s="180"/>
      <c r="G4" s="180"/>
      <c r="H4" s="180"/>
      <c r="I4" s="9" t="s">
        <v>4</v>
      </c>
      <c r="J4" s="11"/>
    </row>
    <row r="5" spans="1:13" ht="45" customHeight="1">
      <c r="A5" s="181" t="s">
        <v>5</v>
      </c>
      <c r="B5" s="18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82" t="s">
        <v>7</v>
      </c>
      <c r="B6" s="182"/>
      <c r="C6" s="182"/>
      <c r="D6" s="182"/>
      <c r="E6" s="182"/>
      <c r="F6" s="182"/>
      <c r="G6" s="182"/>
      <c r="H6" s="182"/>
      <c r="I6" s="9" t="s">
        <v>8</v>
      </c>
      <c r="J6" s="12"/>
    </row>
    <row r="7" spans="1:13">
      <c r="A7" s="183" t="s">
        <v>9</v>
      </c>
      <c r="B7" s="183"/>
      <c r="C7" s="183"/>
      <c r="D7" s="183"/>
      <c r="E7" s="183"/>
      <c r="F7" s="183"/>
      <c r="G7" s="183"/>
      <c r="H7" s="18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6" t="s">
        <v>15</v>
      </c>
      <c r="B11" s="186"/>
      <c r="C11" s="186"/>
      <c r="D11" s="186"/>
      <c r="E11" s="186"/>
      <c r="F11" s="186"/>
      <c r="G11" s="186"/>
      <c r="H11" s="18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87" t="s">
        <v>16</v>
      </c>
      <c r="B13" s="187" t="s">
        <v>17</v>
      </c>
      <c r="C13" s="196" t="s">
        <v>18</v>
      </c>
      <c r="D13" s="197"/>
      <c r="E13" s="187" t="s">
        <v>19</v>
      </c>
      <c r="F13" s="189" t="s">
        <v>20</v>
      </c>
      <c r="G13" s="190"/>
      <c r="H13" s="190"/>
      <c r="I13" s="191"/>
      <c r="J13" s="187" t="s">
        <v>21</v>
      </c>
    </row>
    <row r="14" spans="1:13" ht="21" customHeight="1">
      <c r="A14" s="188"/>
      <c r="B14" s="188"/>
      <c r="C14" s="198"/>
      <c r="D14" s="199"/>
      <c r="E14" s="188"/>
      <c r="F14" s="16" t="s">
        <v>22</v>
      </c>
      <c r="G14" s="16" t="s">
        <v>23</v>
      </c>
      <c r="H14" s="16" t="s">
        <v>24</v>
      </c>
      <c r="I14" s="16" t="s">
        <v>25</v>
      </c>
      <c r="J14" s="188"/>
      <c r="M14" s="31"/>
    </row>
    <row r="15" spans="1:13" ht="13.5" thickBot="1">
      <c r="A15" s="17" t="s">
        <v>26</v>
      </c>
      <c r="B15" s="18" t="s">
        <v>27</v>
      </c>
      <c r="C15" s="192" t="s">
        <v>28</v>
      </c>
      <c r="D15" s="193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4169363.77</v>
      </c>
      <c r="F16" s="24">
        <f>F17+F58</f>
        <v>3596296.5999999996</v>
      </c>
      <c r="G16" s="24">
        <f>G17+G58</f>
        <v>79849.460000000006</v>
      </c>
      <c r="H16" s="24">
        <f>H17+H58</f>
        <v>79849.460000000006</v>
      </c>
      <c r="I16" s="24">
        <f>I17+I58</f>
        <v>3596296.5999999996</v>
      </c>
      <c r="J16" s="24">
        <f>E16-F16</f>
        <v>573067.17000000039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1645893.72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1645893.72</v>
      </c>
      <c r="J17" s="24">
        <f>E17-F17</f>
        <v>-257893.71999999997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45979.3</v>
      </c>
      <c r="G18" s="54">
        <f>G19+G20+G21+G22</f>
        <v>77297.66</v>
      </c>
      <c r="H18" s="54">
        <f>H19+H20+H21+H22</f>
        <v>77297.66</v>
      </c>
      <c r="I18" s="54">
        <f>I19+I20+I21+I22+I26+I25</f>
        <v>45979.3</v>
      </c>
      <c r="J18" s="62">
        <f t="shared" ref="J18:J79" si="0">E18-F18</f>
        <v>-6979.3000000000029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45168.22</v>
      </c>
      <c r="G19" s="25">
        <v>77297.66</v>
      </c>
      <c r="H19" s="25">
        <v>77297.66</v>
      </c>
      <c r="I19" s="25">
        <f>F19</f>
        <v>45168.22</v>
      </c>
      <c r="J19" s="24">
        <f>E19-F19</f>
        <v>-6168.2200000000012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811.08</v>
      </c>
      <c r="G22" s="25"/>
      <c r="H22" s="25"/>
      <c r="I22" s="25">
        <f>F22</f>
        <v>811.08</v>
      </c>
      <c r="J22" s="24">
        <f t="shared" si="0"/>
        <v>-811.08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94" t="s">
        <v>220</v>
      </c>
      <c r="D24" s="195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1073563.1099999999</v>
      </c>
      <c r="G36" s="25"/>
      <c r="H36" s="25"/>
      <c r="I36" s="54">
        <f>I37+I40+I38+I39</f>
        <v>1073563.1099999999</v>
      </c>
      <c r="J36" s="62">
        <f t="shared" si="0"/>
        <v>137436.89000000013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81061.279999999999</v>
      </c>
      <c r="G37" s="25">
        <v>0</v>
      </c>
      <c r="H37" s="25">
        <v>0</v>
      </c>
      <c r="I37" s="25">
        <f t="shared" ref="I37:I43" si="4">F37</f>
        <v>81061.279999999999</v>
      </c>
      <c r="J37" s="24">
        <f t="shared" si="0"/>
        <v>47938.720000000001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69" t="s">
        <v>38</v>
      </c>
      <c r="D39" s="170" t="s">
        <v>410</v>
      </c>
      <c r="E39" s="25">
        <v>0</v>
      </c>
      <c r="F39" s="103">
        <v>550.69000000000005</v>
      </c>
      <c r="G39" s="103"/>
      <c r="H39" s="103"/>
      <c r="I39" s="103">
        <f>F39</f>
        <v>550.69000000000005</v>
      </c>
      <c r="J39" s="104">
        <f t="shared" si="0"/>
        <v>-550.69000000000005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991951.1399999999</v>
      </c>
      <c r="G40" s="25">
        <v>7290.03</v>
      </c>
      <c r="H40" s="25">
        <v>7290.03</v>
      </c>
      <c r="I40" s="54">
        <f t="shared" si="4"/>
        <v>991951.1399999999</v>
      </c>
      <c r="J40" s="62">
        <f t="shared" si="0"/>
        <v>90048.860000000102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626570.6</v>
      </c>
      <c r="G41" s="25"/>
      <c r="H41" s="25"/>
      <c r="I41" s="25">
        <f t="shared" si="4"/>
        <v>626570.6</v>
      </c>
      <c r="J41" s="24">
        <f t="shared" si="0"/>
        <v>65429.400000000023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365380.54</v>
      </c>
      <c r="G42" s="25">
        <v>0</v>
      </c>
      <c r="H42" s="25">
        <v>0</v>
      </c>
      <c r="I42" s="25">
        <f t="shared" si="4"/>
        <v>365380.54</v>
      </c>
      <c r="J42" s="24">
        <f t="shared" si="0"/>
        <v>24619.460000000021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94" t="s">
        <v>256</v>
      </c>
      <c r="D48" s="195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114658.51</v>
      </c>
      <c r="G49" s="25"/>
      <c r="H49" s="25"/>
      <c r="I49" s="54">
        <f>I50+I52+I51</f>
        <v>114658.51</v>
      </c>
      <c r="J49" s="62">
        <f>J50+J52</f>
        <v>20341.490000000005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114658.51</v>
      </c>
      <c r="G52" s="25"/>
      <c r="H52" s="25"/>
      <c r="I52" s="25">
        <f t="shared" si="5"/>
        <v>114658.51</v>
      </c>
      <c r="J52" s="24">
        <f t="shared" si="0"/>
        <v>20341.490000000005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403540</v>
      </c>
      <c r="G53" s="54"/>
      <c r="H53" s="54"/>
      <c r="I53" s="54">
        <f>I54</f>
        <v>403540</v>
      </c>
      <c r="J53" s="62">
        <f t="shared" si="0"/>
        <v>-403540</v>
      </c>
    </row>
    <row r="54" spans="1:10" ht="28.5" customHeight="1">
      <c r="A54" s="132" t="s">
        <v>441</v>
      </c>
      <c r="B54" s="20" t="s">
        <v>36</v>
      </c>
      <c r="C54" s="63" t="s">
        <v>48</v>
      </c>
      <c r="D54" s="175" t="s">
        <v>440</v>
      </c>
      <c r="E54" s="25">
        <f t="shared" si="6"/>
        <v>0</v>
      </c>
      <c r="F54" s="25">
        <f t="shared" si="6"/>
        <v>403540</v>
      </c>
      <c r="G54" s="25"/>
      <c r="H54" s="25"/>
      <c r="I54" s="25">
        <f t="shared" si="5"/>
        <v>403540</v>
      </c>
      <c r="J54" s="24">
        <f t="shared" si="0"/>
        <v>-403540</v>
      </c>
    </row>
    <row r="55" spans="1:10" ht="53.25" customHeight="1">
      <c r="A55" s="132" t="s">
        <v>442</v>
      </c>
      <c r="B55" s="27" t="s">
        <v>36</v>
      </c>
      <c r="C55" s="72" t="s">
        <v>48</v>
      </c>
      <c r="D55" s="65" t="s">
        <v>439</v>
      </c>
      <c r="E55" s="54">
        <f t="shared" si="6"/>
        <v>0</v>
      </c>
      <c r="F55" s="54">
        <f t="shared" si="6"/>
        <v>403540</v>
      </c>
      <c r="G55" s="54"/>
      <c r="H55" s="54"/>
      <c r="I55" s="54">
        <f>I56</f>
        <v>403540</v>
      </c>
      <c r="J55" s="62">
        <f t="shared" si="0"/>
        <v>-403540</v>
      </c>
    </row>
    <row r="56" spans="1:10" ht="54.75" customHeight="1">
      <c r="A56" s="132" t="s">
        <v>442</v>
      </c>
      <c r="B56" s="20" t="s">
        <v>36</v>
      </c>
      <c r="C56" s="63" t="s">
        <v>48</v>
      </c>
      <c r="D56" s="175" t="s">
        <v>438</v>
      </c>
      <c r="E56" s="25"/>
      <c r="F56" s="25">
        <v>403540</v>
      </c>
      <c r="G56" s="25"/>
      <c r="H56" s="25"/>
      <c r="I56" s="25">
        <f>F56</f>
        <v>403540</v>
      </c>
      <c r="J56" s="24">
        <f t="shared" si="0"/>
        <v>-403540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2781363.77</v>
      </c>
      <c r="F58" s="54">
        <f>F59+F60+F69+F73+F68+F77</f>
        <v>1950402.88</v>
      </c>
      <c r="G58" s="54">
        <f>G59+G60+G69+G73+G68+G77</f>
        <v>0</v>
      </c>
      <c r="H58" s="54">
        <f>H59+H60+H69+H73+H68+H77</f>
        <v>0</v>
      </c>
      <c r="I58" s="54">
        <f>I59+I60+I69+I73+I68+I77</f>
        <v>1950402.88</v>
      </c>
      <c r="J58" s="62">
        <f t="shared" si="0"/>
        <v>830960.89000000013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331595</v>
      </c>
      <c r="G59" s="25">
        <v>0</v>
      </c>
      <c r="H59" s="25">
        <v>0</v>
      </c>
      <c r="I59" s="25">
        <f>F59</f>
        <v>331595</v>
      </c>
      <c r="J59" s="24">
        <f t="shared" si="0"/>
        <v>30150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366014</v>
      </c>
      <c r="G60" s="25">
        <v>0</v>
      </c>
      <c r="H60" s="25">
        <v>0</v>
      </c>
      <c r="I60" s="25">
        <f>F60</f>
        <v>366014</v>
      </c>
      <c r="J60" s="24">
        <f t="shared" si="0"/>
        <v>33274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84"/>
      <c r="D70" s="18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100615.76</v>
      </c>
      <c r="F73" s="54">
        <f>F74</f>
        <v>99449.5</v>
      </c>
      <c r="G73" s="54">
        <f>G74</f>
        <v>0</v>
      </c>
      <c r="H73" s="54">
        <f>H74</f>
        <v>0</v>
      </c>
      <c r="I73" s="54">
        <f>I74</f>
        <v>99449.5</v>
      </c>
      <c r="J73" s="62">
        <f>J74+J75+J79</f>
        <v>1166.2599999999948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100615.76</v>
      </c>
      <c r="F74" s="25">
        <v>99449.5</v>
      </c>
      <c r="G74" s="25">
        <v>0</v>
      </c>
      <c r="H74" s="25">
        <v>0</v>
      </c>
      <c r="I74" s="25">
        <f t="shared" si="7"/>
        <v>99449.5</v>
      </c>
      <c r="J74" s="24">
        <f t="shared" si="0"/>
        <v>1166.2599999999948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6" t="s">
        <v>193</v>
      </c>
      <c r="D76" s="177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f>E78</f>
        <v>1919715.01</v>
      </c>
      <c r="F77" s="62">
        <f>F78</f>
        <v>1153344.3799999999</v>
      </c>
      <c r="G77" s="62">
        <f>G78</f>
        <v>0</v>
      </c>
      <c r="H77" s="62">
        <f>H78</f>
        <v>0</v>
      </c>
      <c r="I77" s="62">
        <f>I78</f>
        <v>1153344.3799999999</v>
      </c>
      <c r="J77" s="62">
        <f t="shared" si="0"/>
        <v>766370.63000000012</v>
      </c>
    </row>
    <row r="78" spans="1:10" ht="60" customHeight="1">
      <c r="A78" s="56" t="s">
        <v>357</v>
      </c>
      <c r="B78" s="58" t="s">
        <v>36</v>
      </c>
      <c r="C78" s="176" t="s">
        <v>374</v>
      </c>
      <c r="D78" s="177"/>
      <c r="E78" s="25">
        <v>1919715.01</v>
      </c>
      <c r="F78" s="25">
        <v>1153344.3799999999</v>
      </c>
      <c r="G78" s="59"/>
      <c r="H78" s="59"/>
      <c r="I78" s="25">
        <f t="shared" si="7"/>
        <v>1153344.3799999999</v>
      </c>
      <c r="J78" s="24">
        <f t="shared" si="0"/>
        <v>766370.63000000012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showGridLines="0" zoomScaleNormal="100" workbookViewId="0">
      <selection activeCell="J50" sqref="J5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6" t="s">
        <v>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17" t="s">
        <v>16</v>
      </c>
      <c r="B3" s="187" t="s">
        <v>17</v>
      </c>
      <c r="C3" s="196" t="s">
        <v>54</v>
      </c>
      <c r="D3" s="219"/>
      <c r="E3" s="219"/>
      <c r="F3" s="219"/>
      <c r="G3" s="197"/>
      <c r="H3" s="187" t="s">
        <v>19</v>
      </c>
      <c r="I3" s="187" t="s">
        <v>55</v>
      </c>
      <c r="J3" s="189" t="s">
        <v>20</v>
      </c>
      <c r="K3" s="190"/>
      <c r="L3" s="190"/>
      <c r="M3" s="191"/>
      <c r="N3" s="189" t="s">
        <v>21</v>
      </c>
      <c r="O3" s="191"/>
    </row>
    <row r="4" spans="1:19" ht="225">
      <c r="A4" s="218"/>
      <c r="B4" s="188"/>
      <c r="C4" s="198"/>
      <c r="D4" s="220"/>
      <c r="E4" s="220"/>
      <c r="F4" s="220"/>
      <c r="G4" s="199"/>
      <c r="H4" s="188"/>
      <c r="I4" s="188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92" t="s">
        <v>28</v>
      </c>
      <c r="D5" s="206"/>
      <c r="E5" s="206"/>
      <c r="F5" s="206"/>
      <c r="G5" s="193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H7+H10+H36+H41+H43+H48+H56+H68+H82+H100+H110+H117+H165+H169+H98+H80</f>
        <v>5083778.6099999994</v>
      </c>
      <c r="I6" s="24">
        <f>I7+I10+I36+I41+I43+I48+I56+I68+I82+I100+I110+I117+I165+I169+I98+I80</f>
        <v>5083778.6099999994</v>
      </c>
      <c r="J6" s="24">
        <f>J7+J10+J36+J41+J48+J56+J68+J82+J100+J110+J117+J165+J169+J80+J98</f>
        <v>3680296.89</v>
      </c>
      <c r="K6" s="24" t="e">
        <f>K7+K10+K36+K41+K48+K56+K68+K82+K100+K110+K117+K165+K169</f>
        <v>#REF!</v>
      </c>
      <c r="L6" s="24" t="e">
        <f>L7+L10+L36+L41+L48+L56+L68+L82+L100+L110+L117+L165+L169</f>
        <v>#REF!</v>
      </c>
      <c r="M6" s="24">
        <f>M7+M10+M36+M41+M48+M56+M68+M82+M100+M110+M117+M165+M169+M80</f>
        <v>3630296.89</v>
      </c>
      <c r="N6" s="24">
        <f>N7+N10+N36+N41+N48+N56+N68+N82+N100+N110+N117+N165+N169+N43+N98</f>
        <v>1393041.7200000002</v>
      </c>
      <c r="O6" s="24">
        <f>O7+O10+O36+O41+O48+O56+O68+O82+O100+O110+O117+O165+O169+O98</f>
        <v>1393041.7200000002</v>
      </c>
    </row>
    <row r="7" spans="1:19" ht="42" hidden="1" customHeight="1">
      <c r="A7" s="89" t="s">
        <v>192</v>
      </c>
      <c r="B7" s="200" t="s">
        <v>189</v>
      </c>
      <c r="C7" s="201"/>
      <c r="D7" s="201"/>
      <c r="E7" s="201"/>
      <c r="F7" s="201"/>
      <c r="G7" s="202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0" t="s">
        <v>64</v>
      </c>
      <c r="C10" s="211"/>
      <c r="D10" s="211"/>
      <c r="E10" s="211"/>
      <c r="F10" s="211"/>
      <c r="G10" s="212"/>
      <c r="H10" s="54">
        <f>H14+H15+H16+H17+H18+H19+H20+H21+H22+H23+H24+H35+H25+H30+H13+H33+H34+H11+H12</f>
        <v>2006677.8399999999</v>
      </c>
      <c r="I10" s="54">
        <f t="shared" ref="I10:O10" si="2">I14+I15+I16+I17+I18+I19+I20+I21+I22+I23+I24+I35+I25+I30+I13+I33+I34+I11+I12</f>
        <v>2006677.8399999999</v>
      </c>
      <c r="J10" s="54">
        <f t="shared" si="2"/>
        <v>1658075.36</v>
      </c>
      <c r="K10" s="54">
        <f t="shared" si="2"/>
        <v>0</v>
      </c>
      <c r="L10" s="54">
        <f t="shared" si="2"/>
        <v>0</v>
      </c>
      <c r="M10" s="54">
        <f t="shared" si="2"/>
        <v>1658075.36</v>
      </c>
      <c r="N10" s="54">
        <f t="shared" si="2"/>
        <v>348602.48</v>
      </c>
      <c r="O10" s="54">
        <f t="shared" si="2"/>
        <v>348602.48</v>
      </c>
      <c r="R10" s="91">
        <f>H10-H34-H35+H56</f>
        <v>2094693.5999999999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411</v>
      </c>
      <c r="F11" s="110" t="s">
        <v>351</v>
      </c>
      <c r="G11" s="111" t="s">
        <v>66</v>
      </c>
      <c r="H11" s="103">
        <v>383300</v>
      </c>
      <c r="I11" s="25">
        <f>H11</f>
        <v>383300</v>
      </c>
      <c r="J11" s="25">
        <v>318308.07</v>
      </c>
      <c r="K11" s="25"/>
      <c r="L11" s="25"/>
      <c r="M11" s="25">
        <f>J11</f>
        <v>318308.07</v>
      </c>
      <c r="N11" s="24">
        <f>H11-J11</f>
        <v>64991.929999999993</v>
      </c>
      <c r="O11" s="24">
        <f>I11-J11</f>
        <v>64991.929999999993</v>
      </c>
      <c r="P11" s="91">
        <f>J11+J13+J57</f>
        <v>1079389.0900000001</v>
      </c>
      <c r="Q11" s="144"/>
      <c r="R11" s="144"/>
      <c r="S11" s="144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1" t="s">
        <v>411</v>
      </c>
      <c r="F12" s="110" t="s">
        <v>350</v>
      </c>
      <c r="G12" s="111" t="s">
        <v>68</v>
      </c>
      <c r="H12" s="25">
        <v>115800</v>
      </c>
      <c r="I12" s="25">
        <f>H12</f>
        <v>115800</v>
      </c>
      <c r="J12" s="25">
        <v>94151.09</v>
      </c>
      <c r="K12" s="25"/>
      <c r="L12" s="25"/>
      <c r="M12" s="25">
        <f>J12</f>
        <v>94151.09</v>
      </c>
      <c r="N12" s="24">
        <f>H12-J12</f>
        <v>21648.910000000003</v>
      </c>
      <c r="O12" s="24">
        <f>I12-J12</f>
        <v>21648.910000000003</v>
      </c>
      <c r="P12" s="91">
        <f>J12+J15+J58</f>
        <v>313362.09000000003</v>
      </c>
      <c r="R12" s="91">
        <f>J10-J34-J35+J56</f>
        <v>1725521.61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1" t="s">
        <v>412</v>
      </c>
      <c r="F13" s="40" t="s">
        <v>351</v>
      </c>
      <c r="G13" s="41" t="s">
        <v>66</v>
      </c>
      <c r="H13" s="25">
        <v>807500</v>
      </c>
      <c r="I13" s="25">
        <f>H13</f>
        <v>807500</v>
      </c>
      <c r="J13" s="25">
        <v>702400.04</v>
      </c>
      <c r="K13" s="25"/>
      <c r="L13" s="25"/>
      <c r="M13" s="25">
        <f>J13</f>
        <v>702400.04</v>
      </c>
      <c r="N13" s="24">
        <f>H13-J13</f>
        <v>105099.95999999996</v>
      </c>
      <c r="O13" s="24">
        <f>I13-J13</f>
        <v>105099.95999999996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1" t="s">
        <v>412</v>
      </c>
      <c r="F15" s="40" t="s">
        <v>350</v>
      </c>
      <c r="G15" s="41" t="s">
        <v>68</v>
      </c>
      <c r="H15" s="25">
        <v>243900</v>
      </c>
      <c r="I15" s="25">
        <f t="shared" si="3"/>
        <v>243900</v>
      </c>
      <c r="J15" s="25">
        <v>201638.23</v>
      </c>
      <c r="K15" s="25"/>
      <c r="L15" s="25"/>
      <c r="M15" s="25">
        <f>J15</f>
        <v>201638.23</v>
      </c>
      <c r="N15" s="24">
        <f t="shared" si="0"/>
        <v>42261.76999999999</v>
      </c>
      <c r="O15" s="24">
        <f t="shared" si="1"/>
        <v>42261.76999999999</v>
      </c>
      <c r="P15" s="91">
        <f>H13+H15</f>
        <v>1051400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1" t="s">
        <v>412</v>
      </c>
      <c r="F16" s="40" t="s">
        <v>337</v>
      </c>
      <c r="G16" s="41" t="s">
        <v>70</v>
      </c>
      <c r="H16" s="92">
        <v>45248</v>
      </c>
      <c r="I16" s="25">
        <f t="shared" si="3"/>
        <v>45248</v>
      </c>
      <c r="J16" s="92">
        <v>29165.62</v>
      </c>
      <c r="K16" s="25"/>
      <c r="L16" s="25"/>
      <c r="M16" s="25">
        <f t="shared" ref="M16:M32" si="4">J16</f>
        <v>29165.62</v>
      </c>
      <c r="N16" s="24">
        <f t="shared" si="0"/>
        <v>16082.380000000001</v>
      </c>
      <c r="O16" s="24">
        <f t="shared" si="1"/>
        <v>16082.380000000001</v>
      </c>
      <c r="P16" s="91">
        <f>M16+M17+M19+M20+M22</f>
        <v>153057.54999999999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1" t="s">
        <v>412</v>
      </c>
      <c r="F17" s="148" t="s">
        <v>337</v>
      </c>
      <c r="G17" s="149" t="s">
        <v>73</v>
      </c>
      <c r="H17" s="92">
        <v>2800</v>
      </c>
      <c r="I17" s="25">
        <f t="shared" si="3"/>
        <v>2800</v>
      </c>
      <c r="J17" s="92">
        <v>2324.84</v>
      </c>
      <c r="K17" s="25"/>
      <c r="L17" s="25"/>
      <c r="M17" s="25">
        <f t="shared" si="4"/>
        <v>2324.84</v>
      </c>
      <c r="N17" s="24">
        <f t="shared" si="0"/>
        <v>475.15999999999985</v>
      </c>
      <c r="O17" s="24">
        <f t="shared" si="1"/>
        <v>475.15999999999985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1" t="s">
        <v>412</v>
      </c>
      <c r="F18" s="143" t="s">
        <v>402</v>
      </c>
      <c r="G18" s="41" t="s">
        <v>73</v>
      </c>
      <c r="H18" s="92">
        <v>123400</v>
      </c>
      <c r="I18" s="25">
        <f t="shared" si="3"/>
        <v>123400</v>
      </c>
      <c r="J18" s="92">
        <v>88118.93</v>
      </c>
      <c r="K18" s="25"/>
      <c r="L18" s="25"/>
      <c r="M18" s="25">
        <f t="shared" si="4"/>
        <v>88118.93</v>
      </c>
      <c r="N18" s="90">
        <f t="shared" si="0"/>
        <v>35281.070000000007</v>
      </c>
      <c r="O18" s="24">
        <f t="shared" si="1"/>
        <v>35281.070000000007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1" t="s">
        <v>412</v>
      </c>
      <c r="F19" s="40" t="s">
        <v>337</v>
      </c>
      <c r="G19" s="41" t="s">
        <v>75</v>
      </c>
      <c r="H19" s="92">
        <v>50000</v>
      </c>
      <c r="I19" s="25">
        <f t="shared" si="3"/>
        <v>50000</v>
      </c>
      <c r="J19" s="92">
        <v>41637.96</v>
      </c>
      <c r="K19" s="25"/>
      <c r="L19" s="25"/>
      <c r="M19" s="25">
        <f t="shared" si="4"/>
        <v>41637.96</v>
      </c>
      <c r="N19" s="24">
        <f t="shared" si="0"/>
        <v>8362.0400000000009</v>
      </c>
      <c r="O19" s="24">
        <f t="shared" si="1"/>
        <v>8362.0400000000009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1" t="s">
        <v>412</v>
      </c>
      <c r="F20" s="40" t="s">
        <v>337</v>
      </c>
      <c r="G20" s="41" t="s">
        <v>77</v>
      </c>
      <c r="H20" s="92">
        <v>25200</v>
      </c>
      <c r="I20" s="25">
        <f t="shared" si="3"/>
        <v>25200</v>
      </c>
      <c r="J20" s="92">
        <v>18050</v>
      </c>
      <c r="K20" s="25"/>
      <c r="L20" s="25"/>
      <c r="M20" s="25">
        <f>J20</f>
        <v>18050</v>
      </c>
      <c r="N20" s="24">
        <f t="shared" si="0"/>
        <v>7150</v>
      </c>
      <c r="O20" s="24">
        <f t="shared" si="1"/>
        <v>7150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1" t="s">
        <v>412</v>
      </c>
      <c r="F21" s="40" t="s">
        <v>337</v>
      </c>
      <c r="G21" s="126" t="s">
        <v>396</v>
      </c>
      <c r="H21" s="92">
        <v>4000</v>
      </c>
      <c r="I21" s="25">
        <f t="shared" si="3"/>
        <v>4000</v>
      </c>
      <c r="J21" s="92">
        <v>0</v>
      </c>
      <c r="K21" s="25"/>
      <c r="L21" s="25"/>
      <c r="M21" s="25">
        <f t="shared" si="4"/>
        <v>0</v>
      </c>
      <c r="N21" s="24">
        <f t="shared" si="0"/>
        <v>4000</v>
      </c>
      <c r="O21" s="24">
        <f t="shared" si="1"/>
        <v>4000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1" t="s">
        <v>412</v>
      </c>
      <c r="F22" s="40" t="s">
        <v>337</v>
      </c>
      <c r="G22" s="161" t="s">
        <v>397</v>
      </c>
      <c r="H22" s="92">
        <v>82400</v>
      </c>
      <c r="I22" s="25">
        <f t="shared" si="3"/>
        <v>82400</v>
      </c>
      <c r="J22" s="92">
        <v>61879.13</v>
      </c>
      <c r="K22" s="25"/>
      <c r="L22" s="25"/>
      <c r="M22" s="25">
        <f>J22</f>
        <v>61879.13</v>
      </c>
      <c r="N22" s="24">
        <f t="shared" si="0"/>
        <v>20520.870000000003</v>
      </c>
      <c r="O22" s="24">
        <f t="shared" si="1"/>
        <v>20520.870000000003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1" t="s">
        <v>412</v>
      </c>
      <c r="F23" s="40" t="s">
        <v>337</v>
      </c>
      <c r="G23" s="41" t="s">
        <v>375</v>
      </c>
      <c r="H23" s="92">
        <v>33189.839999999997</v>
      </c>
      <c r="I23" s="25">
        <f t="shared" si="3"/>
        <v>33189.839999999997</v>
      </c>
      <c r="J23" s="92">
        <v>15000</v>
      </c>
      <c r="K23" s="25"/>
      <c r="L23" s="25"/>
      <c r="M23" s="25">
        <f>J23</f>
        <v>15000</v>
      </c>
      <c r="N23" s="24">
        <f t="shared" si="0"/>
        <v>18189.839999999997</v>
      </c>
      <c r="O23" s="24">
        <f t="shared" si="1"/>
        <v>18189.839999999997</v>
      </c>
      <c r="P23" s="91">
        <f>J16+J18+J20+J19+J21+J22+J23</f>
        <v>253851.63999999998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412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1" t="s">
        <v>412</v>
      </c>
      <c r="F25" s="40" t="s">
        <v>47</v>
      </c>
      <c r="G25" s="41" t="s">
        <v>376</v>
      </c>
      <c r="H25" s="25">
        <v>75000</v>
      </c>
      <c r="I25" s="25">
        <f t="shared" si="3"/>
        <v>75000</v>
      </c>
      <c r="J25" s="25">
        <v>75000</v>
      </c>
      <c r="K25" s="25"/>
      <c r="L25" s="25"/>
      <c r="M25" s="25">
        <f t="shared" si="4"/>
        <v>75000</v>
      </c>
      <c r="N25" s="24">
        <f t="shared" si="0"/>
        <v>0</v>
      </c>
      <c r="O25" s="24">
        <f t="shared" si="1"/>
        <v>0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7" t="s">
        <v>164</v>
      </c>
      <c r="D28" s="208"/>
      <c r="E28" s="208"/>
      <c r="F28" s="208"/>
      <c r="G28" s="209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1" t="s">
        <v>412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7" t="s">
        <v>205</v>
      </c>
      <c r="D31" s="208"/>
      <c r="E31" s="208"/>
      <c r="F31" s="208"/>
      <c r="G31" s="209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1" t="s">
        <v>412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753.95</v>
      </c>
      <c r="K33" s="25"/>
      <c r="L33" s="25"/>
      <c r="M33" s="25">
        <f>J33</f>
        <v>753.95</v>
      </c>
      <c r="N33" s="24">
        <f t="shared" si="0"/>
        <v>746.05</v>
      </c>
      <c r="O33" s="24">
        <f t="shared" si="5"/>
        <v>746.05</v>
      </c>
      <c r="P33" s="91">
        <f>H16+H18+H19+H20+H21+H22+H23</f>
        <v>363437.83999999997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1" t="s">
        <v>413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6000</v>
      </c>
      <c r="K34" s="25"/>
      <c r="L34" s="25"/>
      <c r="M34" s="25">
        <f>J34</f>
        <v>6000</v>
      </c>
      <c r="N34" s="24">
        <f t="shared" si="0"/>
        <v>0</v>
      </c>
      <c r="O34" s="24">
        <f t="shared" si="5"/>
        <v>0</v>
      </c>
      <c r="P34" s="142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414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2807.5</v>
      </c>
      <c r="K35" s="25"/>
      <c r="L35" s="25"/>
      <c r="M35" s="25">
        <f>J35</f>
        <v>2807.5</v>
      </c>
      <c r="N35" s="24">
        <f>H35-J35</f>
        <v>3792.5</v>
      </c>
      <c r="O35" s="24">
        <f t="shared" si="5"/>
        <v>3792.5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3300</v>
      </c>
      <c r="K36" s="54">
        <f t="shared" ref="K36:O36" si="6">K37+K40</f>
        <v>0</v>
      </c>
      <c r="L36" s="54">
        <f t="shared" si="6"/>
        <v>0</v>
      </c>
      <c r="M36" s="54">
        <f t="shared" si="6"/>
        <v>3300</v>
      </c>
      <c r="N36" s="54">
        <f t="shared" si="6"/>
        <v>0</v>
      </c>
      <c r="O36" s="54">
        <f t="shared" si="6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1" t="s">
        <v>415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1" t="s">
        <v>416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14" t="s">
        <v>206</v>
      </c>
      <c r="D43" s="215"/>
      <c r="E43" s="215"/>
      <c r="F43" s="215"/>
      <c r="G43" s="216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107690</v>
      </c>
      <c r="I48" s="54">
        <f>I49+I50+I53+I55+I54+I51+I52</f>
        <v>107690</v>
      </c>
      <c r="J48" s="54">
        <f>J49+J50+J53+J55+J54+J51+J52</f>
        <v>99612</v>
      </c>
      <c r="K48" s="54">
        <f t="shared" ref="K48:L48" si="9">K49+K50+K53+K55+K54</f>
        <v>0</v>
      </c>
      <c r="L48" s="54">
        <f t="shared" si="9"/>
        <v>0</v>
      </c>
      <c r="M48" s="54">
        <f>M49+M50+M53+M55+M54+M51</f>
        <v>49612</v>
      </c>
      <c r="N48" s="54">
        <f>N49+N50+N53+N55+N54+N51</f>
        <v>8078</v>
      </c>
      <c r="O48" s="54">
        <f>O49+O50+O53+O55+O54+O51</f>
        <v>8078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1" t="s">
        <v>417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9" si="10">J50</f>
        <v>500</v>
      </c>
      <c r="N50" s="24">
        <f t="shared" si="8"/>
        <v>0</v>
      </c>
      <c r="O50" s="24">
        <f t="shared" si="1"/>
        <v>0</v>
      </c>
    </row>
    <row r="51" spans="1:15" ht="30" customHeight="1">
      <c r="A51" s="37" t="s">
        <v>405</v>
      </c>
      <c r="B51" s="38" t="s">
        <v>61</v>
      </c>
      <c r="C51" s="163" t="s">
        <v>48</v>
      </c>
      <c r="D51" s="164" t="s">
        <v>207</v>
      </c>
      <c r="E51" s="171" t="s">
        <v>418</v>
      </c>
      <c r="F51" s="164" t="s">
        <v>337</v>
      </c>
      <c r="G51" s="165" t="s">
        <v>77</v>
      </c>
      <c r="H51" s="25">
        <v>54000</v>
      </c>
      <c r="I51" s="25">
        <f>H51</f>
        <v>54000</v>
      </c>
      <c r="J51" s="25">
        <v>47000</v>
      </c>
      <c r="K51" s="25"/>
      <c r="L51" s="25"/>
      <c r="M51" s="25">
        <f>J51</f>
        <v>47000</v>
      </c>
      <c r="N51" s="24">
        <f>H51-J51</f>
        <v>7000</v>
      </c>
      <c r="O51" s="24">
        <f>I51-M51</f>
        <v>7000</v>
      </c>
    </row>
    <row r="52" spans="1:15" ht="30" customHeight="1">
      <c r="A52" s="37" t="s">
        <v>437</v>
      </c>
      <c r="B52" s="38"/>
      <c r="C52" s="172" t="s">
        <v>48</v>
      </c>
      <c r="D52" s="173" t="s">
        <v>207</v>
      </c>
      <c r="E52" s="173" t="s">
        <v>418</v>
      </c>
      <c r="F52" s="173" t="s">
        <v>326</v>
      </c>
      <c r="G52" s="174" t="s">
        <v>389</v>
      </c>
      <c r="H52" s="25">
        <v>50000</v>
      </c>
      <c r="I52" s="25">
        <f>H52</f>
        <v>50000</v>
      </c>
      <c r="J52" s="25">
        <v>50000</v>
      </c>
      <c r="K52" s="25"/>
      <c r="L52" s="25"/>
      <c r="M52" s="25"/>
      <c r="N52" s="24">
        <f>H52-J52</f>
        <v>0</v>
      </c>
      <c r="O52" s="24"/>
    </row>
    <row r="53" spans="1:15" ht="15.75" customHeight="1">
      <c r="A53" s="37" t="s">
        <v>406</v>
      </c>
      <c r="B53" s="38" t="s">
        <v>61</v>
      </c>
      <c r="C53" s="39" t="s">
        <v>48</v>
      </c>
      <c r="D53" s="40" t="s">
        <v>207</v>
      </c>
      <c r="E53" s="171" t="s">
        <v>419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5" t="s">
        <v>48</v>
      </c>
      <c r="D54" s="146" t="s">
        <v>207</v>
      </c>
      <c r="E54" s="171" t="s">
        <v>419</v>
      </c>
      <c r="F54" s="146" t="s">
        <v>337</v>
      </c>
      <c r="G54" s="147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71" t="s">
        <v>419</v>
      </c>
      <c r="F55" s="40" t="s">
        <v>47</v>
      </c>
      <c r="G55" s="41" t="s">
        <v>376</v>
      </c>
      <c r="H55" s="25">
        <v>3190</v>
      </c>
      <c r="I55" s="25">
        <f>H55</f>
        <v>3190</v>
      </c>
      <c r="J55" s="25">
        <v>2112</v>
      </c>
      <c r="K55" s="25"/>
      <c r="L55" s="25"/>
      <c r="M55" s="25">
        <f t="shared" si="10"/>
        <v>2112</v>
      </c>
      <c r="N55" s="24">
        <f t="shared" si="8"/>
        <v>1078</v>
      </c>
      <c r="O55" s="24">
        <f t="shared" si="1"/>
        <v>1078</v>
      </c>
    </row>
    <row r="56" spans="1:15" s="23" customFormat="1" ht="18" customHeight="1">
      <c r="A56" s="61" t="s">
        <v>165</v>
      </c>
      <c r="B56" s="38"/>
      <c r="C56" s="214" t="s">
        <v>166</v>
      </c>
      <c r="D56" s="215"/>
      <c r="E56" s="215"/>
      <c r="F56" s="215"/>
      <c r="G56" s="216"/>
      <c r="H56" s="54">
        <f>H57+H58+H64+H67</f>
        <v>100615.76</v>
      </c>
      <c r="I56" s="54">
        <f t="shared" ref="I56:I68" si="11">H56</f>
        <v>100615.76</v>
      </c>
      <c r="J56" s="54">
        <f>J57+J58+J61+J62+J64+J59+J60+J63+J67</f>
        <v>76253.75</v>
      </c>
      <c r="K56" s="54">
        <f>K57+K58+K61+K62+K64</f>
        <v>0</v>
      </c>
      <c r="L56" s="54">
        <f>L57+L58+L61+L62+L64</f>
        <v>0</v>
      </c>
      <c r="M56" s="54">
        <f t="shared" si="10"/>
        <v>76253.75</v>
      </c>
      <c r="N56" s="62">
        <f t="shared" si="8"/>
        <v>24362.009999999995</v>
      </c>
      <c r="O56" s="62">
        <f t="shared" si="1"/>
        <v>24362.009999999995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1" t="s">
        <v>420</v>
      </c>
      <c r="F57" s="40" t="s">
        <v>351</v>
      </c>
      <c r="G57" s="41" t="s">
        <v>66</v>
      </c>
      <c r="H57" s="25">
        <v>71270</v>
      </c>
      <c r="I57" s="25">
        <f t="shared" si="11"/>
        <v>71270</v>
      </c>
      <c r="J57" s="25">
        <v>58680.98</v>
      </c>
      <c r="K57" s="25"/>
      <c r="L57" s="25"/>
      <c r="M57" s="25">
        <f t="shared" si="10"/>
        <v>58680.98</v>
      </c>
      <c r="N57" s="24">
        <f>H57-J57</f>
        <v>12589.019999999997</v>
      </c>
      <c r="O57" s="24">
        <f t="shared" si="1"/>
        <v>12589.019999999997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1" t="s">
        <v>420</v>
      </c>
      <c r="F58" s="40" t="s">
        <v>350</v>
      </c>
      <c r="G58" s="41" t="s">
        <v>68</v>
      </c>
      <c r="H58" s="25">
        <v>21530</v>
      </c>
      <c r="I58" s="25">
        <f t="shared" si="11"/>
        <v>21530</v>
      </c>
      <c r="J58" s="25">
        <v>17572.77</v>
      </c>
      <c r="K58" s="25"/>
      <c r="L58" s="25"/>
      <c r="M58" s="25">
        <f t="shared" si="10"/>
        <v>17572.77</v>
      </c>
      <c r="N58" s="24">
        <f t="shared" si="8"/>
        <v>3957.2299999999996</v>
      </c>
      <c r="O58" s="24">
        <f t="shared" si="1"/>
        <v>3957.2299999999996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1" t="s">
        <v>420</v>
      </c>
      <c r="F64" s="40" t="s">
        <v>337</v>
      </c>
      <c r="G64" s="41" t="s">
        <v>375</v>
      </c>
      <c r="H64" s="25">
        <v>7815.76</v>
      </c>
      <c r="I64" s="25">
        <f t="shared" si="11"/>
        <v>7815.76</v>
      </c>
      <c r="J64" s="25">
        <v>0</v>
      </c>
      <c r="K64" s="25"/>
      <c r="L64" s="25"/>
      <c r="M64" s="25">
        <f>J64</f>
        <v>0</v>
      </c>
      <c r="N64" s="24">
        <f t="shared" si="8"/>
        <v>7815.76</v>
      </c>
      <c r="O64" s="24">
        <f t="shared" si="1"/>
        <v>7815.76</v>
      </c>
    </row>
    <row r="65" spans="1:15" ht="43.5" hidden="1">
      <c r="A65" s="37" t="s">
        <v>210</v>
      </c>
      <c r="B65" s="38" t="s">
        <v>400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401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1" t="s">
        <v>420</v>
      </c>
      <c r="F67" s="40" t="s">
        <v>337</v>
      </c>
      <c r="G67" s="138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14" t="s">
        <v>167</v>
      </c>
      <c r="D68" s="215"/>
      <c r="E68" s="215"/>
      <c r="F68" s="215"/>
      <c r="G68" s="216"/>
      <c r="H68" s="54">
        <f>H69+H71+H73+H74+H75+H77+H76</f>
        <v>348600</v>
      </c>
      <c r="I68" s="54">
        <f t="shared" si="11"/>
        <v>348600</v>
      </c>
      <c r="J68" s="54">
        <f>J69+J71+J73+J74+J75+J77+J76</f>
        <v>292460.51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292460.51</v>
      </c>
      <c r="N68" s="62">
        <f t="shared" si="12"/>
        <v>56139.489999999991</v>
      </c>
      <c r="O68" s="62">
        <f t="shared" si="1"/>
        <v>56139.489999999991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1" t="s">
        <v>421</v>
      </c>
      <c r="F69" s="40" t="s">
        <v>338</v>
      </c>
      <c r="G69" s="41" t="s">
        <v>66</v>
      </c>
      <c r="H69" s="25">
        <v>131900</v>
      </c>
      <c r="I69" s="82">
        <f t="shared" ref="I69:I77" si="13">H69</f>
        <v>131900</v>
      </c>
      <c r="J69" s="25">
        <v>112406.52</v>
      </c>
      <c r="K69" s="54"/>
      <c r="L69" s="54"/>
      <c r="M69" s="25">
        <f t="shared" ref="M69:M82" si="14">J69</f>
        <v>112406.52</v>
      </c>
      <c r="N69" s="24">
        <f>I69-M69</f>
        <v>19493.479999999996</v>
      </c>
      <c r="O69" s="24">
        <f>N69</f>
        <v>19493.479999999996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1" t="s">
        <v>421</v>
      </c>
      <c r="F71" s="40" t="s">
        <v>352</v>
      </c>
      <c r="G71" s="41" t="s">
        <v>68</v>
      </c>
      <c r="H71" s="25">
        <v>39700</v>
      </c>
      <c r="I71" s="82">
        <f t="shared" si="13"/>
        <v>39700</v>
      </c>
      <c r="J71" s="25">
        <v>33040.81</v>
      </c>
      <c r="K71" s="54"/>
      <c r="L71" s="54"/>
      <c r="M71" s="25">
        <f t="shared" si="14"/>
        <v>33040.81</v>
      </c>
      <c r="N71" s="24">
        <f>I71-M71</f>
        <v>6659.1900000000023</v>
      </c>
      <c r="O71" s="24">
        <f>N71</f>
        <v>6659.1900000000023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1" t="s">
        <v>421</v>
      </c>
      <c r="F73" s="40" t="s">
        <v>337</v>
      </c>
      <c r="G73" s="134" t="s">
        <v>75</v>
      </c>
      <c r="H73" s="25">
        <v>50000</v>
      </c>
      <c r="I73" s="25">
        <f t="shared" si="13"/>
        <v>50000</v>
      </c>
      <c r="J73" s="25">
        <v>49863.18</v>
      </c>
      <c r="K73" s="25"/>
      <c r="L73" s="25"/>
      <c r="M73" s="25">
        <f>J73</f>
        <v>49863.18</v>
      </c>
      <c r="N73" s="24">
        <f t="shared" si="12"/>
        <v>136.81999999999971</v>
      </c>
      <c r="O73" s="24">
        <f t="shared" si="1"/>
        <v>136.81999999999971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1" t="s">
        <v>421</v>
      </c>
      <c r="F74" s="40" t="s">
        <v>337</v>
      </c>
      <c r="G74" s="126" t="s">
        <v>397</v>
      </c>
      <c r="H74" s="25">
        <v>15000</v>
      </c>
      <c r="I74" s="25">
        <f>H74</f>
        <v>15000</v>
      </c>
      <c r="J74" s="25">
        <v>13150</v>
      </c>
      <c r="K74" s="25"/>
      <c r="L74" s="25"/>
      <c r="M74" s="25">
        <f t="shared" si="14"/>
        <v>13150</v>
      </c>
      <c r="N74" s="24">
        <f t="shared" si="12"/>
        <v>1850</v>
      </c>
      <c r="O74" s="24">
        <f t="shared" si="1"/>
        <v>1850</v>
      </c>
    </row>
    <row r="75" spans="1:15" ht="18.75" customHeight="1">
      <c r="A75" s="37" t="s">
        <v>305</v>
      </c>
      <c r="B75" s="38" t="s">
        <v>61</v>
      </c>
      <c r="C75" s="39" t="s">
        <v>48</v>
      </c>
      <c r="D75" s="40" t="s">
        <v>91</v>
      </c>
      <c r="E75" s="171" t="s">
        <v>421</v>
      </c>
      <c r="F75" s="40" t="s">
        <v>337</v>
      </c>
      <c r="G75" s="41" t="s">
        <v>375</v>
      </c>
      <c r="H75" s="25">
        <v>0</v>
      </c>
      <c r="I75" s="25">
        <f t="shared" si="13"/>
        <v>0</v>
      </c>
      <c r="J75" s="25">
        <v>0</v>
      </c>
      <c r="K75" s="25"/>
      <c r="L75" s="25"/>
      <c r="M75" s="25">
        <f t="shared" si="14"/>
        <v>0</v>
      </c>
      <c r="N75" s="90">
        <f t="shared" si="12"/>
        <v>0</v>
      </c>
      <c r="O75" s="24">
        <f t="shared" si="1"/>
        <v>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1" t="s">
        <v>421</v>
      </c>
      <c r="F76" s="129" t="s">
        <v>382</v>
      </c>
      <c r="G76" s="130" t="s">
        <v>384</v>
      </c>
      <c r="H76" s="25">
        <v>112000</v>
      </c>
      <c r="I76" s="25">
        <f>H76</f>
        <v>112000</v>
      </c>
      <c r="J76" s="25">
        <v>84000</v>
      </c>
      <c r="K76" s="25"/>
      <c r="L76" s="25"/>
      <c r="M76" s="25">
        <f>J76</f>
        <v>84000</v>
      </c>
      <c r="N76" s="24">
        <f>H76-J76</f>
        <v>28000</v>
      </c>
      <c r="O76" s="24">
        <f>I76-J76</f>
        <v>28000</v>
      </c>
    </row>
    <row r="77" spans="1:15" ht="18.75" customHeight="1">
      <c r="A77" s="37" t="s">
        <v>399</v>
      </c>
      <c r="B77" s="38" t="s">
        <v>61</v>
      </c>
      <c r="C77" s="39" t="s">
        <v>48</v>
      </c>
      <c r="D77" s="40" t="s">
        <v>91</v>
      </c>
      <c r="E77" s="171" t="s">
        <v>421</v>
      </c>
      <c r="F77" s="131" t="s">
        <v>326</v>
      </c>
      <c r="G77" s="130" t="s">
        <v>389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6" t="s">
        <v>407</v>
      </c>
      <c r="B80" s="38"/>
      <c r="C80" s="163"/>
      <c r="D80" s="164"/>
      <c r="E80" s="162" t="s">
        <v>356</v>
      </c>
      <c r="F80" s="164"/>
      <c r="G80" s="165"/>
      <c r="H80" s="167">
        <f>H81</f>
        <v>41760</v>
      </c>
      <c r="I80" s="54">
        <f>I81</f>
        <v>41760</v>
      </c>
      <c r="J80" s="78">
        <f>J81</f>
        <v>31320</v>
      </c>
      <c r="K80" s="25"/>
      <c r="L80" s="25"/>
      <c r="M80" s="78">
        <f>M81</f>
        <v>31320</v>
      </c>
      <c r="N80" s="24"/>
      <c r="O80" s="24"/>
    </row>
    <row r="81" spans="1:15" ht="18.75" customHeight="1">
      <c r="A81" s="37" t="s">
        <v>408</v>
      </c>
      <c r="B81" s="38" t="s">
        <v>61</v>
      </c>
      <c r="C81" s="163" t="s">
        <v>48</v>
      </c>
      <c r="D81" s="164" t="s">
        <v>356</v>
      </c>
      <c r="E81" s="171" t="s">
        <v>422</v>
      </c>
      <c r="F81" s="164" t="s">
        <v>337</v>
      </c>
      <c r="G81" s="165" t="s">
        <v>396</v>
      </c>
      <c r="H81" s="96">
        <v>41760</v>
      </c>
      <c r="I81" s="25">
        <f>H81</f>
        <v>41760</v>
      </c>
      <c r="J81" s="25">
        <v>31320</v>
      </c>
      <c r="K81" s="25"/>
      <c r="L81" s="25"/>
      <c r="M81" s="82">
        <f>J81</f>
        <v>31320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1908825.01</v>
      </c>
      <c r="I82" s="54">
        <f>I87+I89+I88</f>
        <v>1908825.01</v>
      </c>
      <c r="J82" s="54">
        <f>J87+J89+J88</f>
        <v>1145176.8799999999</v>
      </c>
      <c r="K82" s="54"/>
      <c r="L82" s="54"/>
      <c r="M82" s="54">
        <f t="shared" si="14"/>
        <v>1145176.8799999999</v>
      </c>
      <c r="N82" s="62">
        <f t="shared" si="12"/>
        <v>763648.13000000012</v>
      </c>
      <c r="O82" s="62">
        <f t="shared" si="1"/>
        <v>763648.13000000012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03" t="s">
        <v>257</v>
      </c>
      <c r="D84" s="204"/>
      <c r="E84" s="204"/>
      <c r="F84" s="204"/>
      <c r="G84" s="205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03" t="s">
        <v>230</v>
      </c>
      <c r="D85" s="204"/>
      <c r="E85" s="204"/>
      <c r="F85" s="204"/>
      <c r="G85" s="205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03" t="s">
        <v>231</v>
      </c>
      <c r="D86" s="204"/>
      <c r="E86" s="204"/>
      <c r="F86" s="204"/>
      <c r="G86" s="205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1" t="s">
        <v>423</v>
      </c>
      <c r="F87" s="40" t="s">
        <v>337</v>
      </c>
      <c r="G87" s="41" t="s">
        <v>75</v>
      </c>
      <c r="H87" s="25">
        <v>1902825.01</v>
      </c>
      <c r="I87" s="25">
        <f t="shared" si="15"/>
        <v>1902825.01</v>
      </c>
      <c r="J87" s="25">
        <v>1140968.8799999999</v>
      </c>
      <c r="K87" s="25"/>
      <c r="L87" s="25"/>
      <c r="M87" s="25">
        <f>J87</f>
        <v>1140968.8799999999</v>
      </c>
      <c r="N87" s="24">
        <f>H87-J87</f>
        <v>761856.13000000012</v>
      </c>
      <c r="O87" s="24">
        <f t="shared" si="1"/>
        <v>761856.13000000012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1" t="s">
        <v>423</v>
      </c>
      <c r="F89" s="40" t="s">
        <v>47</v>
      </c>
      <c r="G89" s="41" t="s">
        <v>376</v>
      </c>
      <c r="H89" s="25">
        <v>6000</v>
      </c>
      <c r="I89" s="25">
        <f t="shared" si="15"/>
        <v>6000</v>
      </c>
      <c r="J89" s="25">
        <v>4208</v>
      </c>
      <c r="K89" s="25"/>
      <c r="L89" s="25"/>
      <c r="M89" s="25">
        <f t="shared" si="16"/>
        <v>4208</v>
      </c>
      <c r="N89" s="24">
        <f>H89-J89</f>
        <v>1792</v>
      </c>
      <c r="O89" s="24">
        <f t="shared" si="1"/>
        <v>1792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8" t="s">
        <v>404</v>
      </c>
      <c r="B98" s="38"/>
      <c r="C98" s="151"/>
      <c r="D98" s="152"/>
      <c r="E98" s="156" t="s">
        <v>197</v>
      </c>
      <c r="F98" s="152"/>
      <c r="G98" s="153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7"/>
      <c r="B99" s="38" t="s">
        <v>61</v>
      </c>
      <c r="C99" s="154" t="s">
        <v>182</v>
      </c>
      <c r="D99" s="155" t="s">
        <v>197</v>
      </c>
      <c r="E99" s="171" t="s">
        <v>424</v>
      </c>
      <c r="F99" s="159" t="s">
        <v>337</v>
      </c>
      <c r="G99" s="160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386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10890</v>
      </c>
      <c r="I100" s="54">
        <f t="shared" ref="I100:O100" si="19">I101+I108+I109</f>
        <v>10890</v>
      </c>
      <c r="J100" s="54">
        <f>J101+J108+J109</f>
        <v>9075</v>
      </c>
      <c r="K100" s="54">
        <f t="shared" si="19"/>
        <v>0</v>
      </c>
      <c r="L100" s="54">
        <f t="shared" si="19"/>
        <v>0</v>
      </c>
      <c r="M100" s="54">
        <f t="shared" si="19"/>
        <v>9075</v>
      </c>
      <c r="N100" s="54">
        <f t="shared" si="19"/>
        <v>1815</v>
      </c>
      <c r="O100" s="54">
        <f t="shared" si="19"/>
        <v>1815</v>
      </c>
    </row>
    <row r="101" spans="1:15" ht="12.75" hidden="1" customHeight="1">
      <c r="A101" s="37" t="s">
        <v>74</v>
      </c>
      <c r="B101" s="38" t="s">
        <v>61</v>
      </c>
      <c r="C101" s="203" t="s">
        <v>347</v>
      </c>
      <c r="D101" s="204"/>
      <c r="E101" s="204"/>
      <c r="F101" s="204"/>
      <c r="G101" s="205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10890</v>
      </c>
      <c r="I104" s="54">
        <f>I105+I108+I106+I107</f>
        <v>10890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10890</v>
      </c>
      <c r="O104" s="62">
        <f t="shared" ref="O104:O109" si="20">I104-J104</f>
        <v>10890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03" t="s">
        <v>425</v>
      </c>
      <c r="D108" s="204"/>
      <c r="E108" s="204"/>
      <c r="F108" s="204"/>
      <c r="G108" s="205"/>
      <c r="H108" s="25">
        <v>10890</v>
      </c>
      <c r="I108" s="25">
        <f>H108</f>
        <v>10890</v>
      </c>
      <c r="J108" s="25">
        <v>9075</v>
      </c>
      <c r="K108" s="25"/>
      <c r="L108" s="25"/>
      <c r="M108" s="25">
        <f t="shared" si="21"/>
        <v>9075</v>
      </c>
      <c r="N108" s="24">
        <f t="shared" si="17"/>
        <v>1815</v>
      </c>
      <c r="O108" s="24">
        <f t="shared" si="20"/>
        <v>1815</v>
      </c>
    </row>
    <row r="109" spans="1:15" ht="23.25" customHeight="1">
      <c r="A109" s="55"/>
      <c r="B109" s="38" t="s">
        <v>61</v>
      </c>
      <c r="C109" s="203" t="s">
        <v>426</v>
      </c>
      <c r="D109" s="204"/>
      <c r="E109" s="204"/>
      <c r="F109" s="204"/>
      <c r="G109" s="205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1" t="s">
        <v>427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39" t="s">
        <v>48</v>
      </c>
      <c r="D112" s="140" t="s">
        <v>94</v>
      </c>
      <c r="E112" s="171" t="s">
        <v>428</v>
      </c>
      <c r="F112" s="140" t="s">
        <v>337</v>
      </c>
      <c r="G112" s="150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3" t="s">
        <v>48</v>
      </c>
      <c r="D113" s="164" t="s">
        <v>94</v>
      </c>
      <c r="E113" s="171" t="s">
        <v>428</v>
      </c>
      <c r="F113" s="164" t="s">
        <v>337</v>
      </c>
      <c r="G113" s="165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5" t="s">
        <v>48</v>
      </c>
      <c r="D114" s="136" t="s">
        <v>94</v>
      </c>
      <c r="E114" s="171" t="s">
        <v>428</v>
      </c>
      <c r="F114" s="136" t="s">
        <v>337</v>
      </c>
      <c r="G114" s="137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1" t="s">
        <v>429</v>
      </c>
      <c r="F115" s="40" t="s">
        <v>337</v>
      </c>
      <c r="G115" s="133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5" t="s">
        <v>48</v>
      </c>
      <c r="D116" s="146" t="s">
        <v>94</v>
      </c>
      <c r="E116" s="171" t="s">
        <v>429</v>
      </c>
      <c r="F116" s="146" t="s">
        <v>337</v>
      </c>
      <c r="G116" s="147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14" t="s">
        <v>168</v>
      </c>
      <c r="D117" s="215"/>
      <c r="E117" s="215"/>
      <c r="F117" s="215"/>
      <c r="G117" s="216"/>
      <c r="H117" s="54">
        <f>H119+H121+H123+H125+H130+H132+H141+H142+H143+H146+H147+H144+H145+H131</f>
        <v>245300</v>
      </c>
      <c r="I117" s="54">
        <f t="shared" si="23"/>
        <v>245300</v>
      </c>
      <c r="J117" s="54">
        <f>J119+J121+J123+J132+J134+J146+J133+J138+J140+J137+J130+J139+J148+J141+J122+J131+J143+J142+J125+J147+J144+J145</f>
        <v>105923.39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105923.39</v>
      </c>
      <c r="N117" s="62">
        <f t="shared" si="25"/>
        <v>139376.60999999999</v>
      </c>
      <c r="O117" s="62">
        <f t="shared" ref="O117:O174" si="26">I117-J117</f>
        <v>139376.60999999999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1" t="s">
        <v>430</v>
      </c>
      <c r="F119" s="143" t="s">
        <v>402</v>
      </c>
      <c r="G119" s="41" t="s">
        <v>73</v>
      </c>
      <c r="H119" s="92">
        <v>218300</v>
      </c>
      <c r="I119" s="25">
        <f t="shared" ref="I119:I126" si="27">H119</f>
        <v>218300</v>
      </c>
      <c r="J119" s="92">
        <v>103116.77</v>
      </c>
      <c r="K119" s="25"/>
      <c r="L119" s="25"/>
      <c r="M119" s="25">
        <f>J119</f>
        <v>103116.77</v>
      </c>
      <c r="N119" s="24">
        <f>H119-J119</f>
        <v>115183.23</v>
      </c>
      <c r="O119" s="24">
        <f t="shared" si="26"/>
        <v>115183.23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1" t="s">
        <v>430</v>
      </c>
      <c r="F121" s="40" t="s">
        <v>337</v>
      </c>
      <c r="G121" s="41" t="s">
        <v>75</v>
      </c>
      <c r="H121" s="92">
        <v>0</v>
      </c>
      <c r="I121" s="25">
        <f t="shared" si="27"/>
        <v>0</v>
      </c>
      <c r="J121" s="92">
        <v>0</v>
      </c>
      <c r="K121" s="25"/>
      <c r="L121" s="25"/>
      <c r="M121" s="25">
        <f>J121</f>
        <v>0</v>
      </c>
      <c r="N121" s="24">
        <f t="shared" ref="N121:N165" si="28">H121-J121</f>
        <v>0</v>
      </c>
      <c r="O121" s="24">
        <f t="shared" si="26"/>
        <v>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1" t="s">
        <v>430</v>
      </c>
      <c r="F123" s="40" t="s">
        <v>337</v>
      </c>
      <c r="G123" s="41" t="s">
        <v>378</v>
      </c>
      <c r="H123" s="92">
        <v>0</v>
      </c>
      <c r="I123" s="25">
        <f t="shared" si="27"/>
        <v>0</v>
      </c>
      <c r="J123" s="92">
        <v>0</v>
      </c>
      <c r="K123" s="25"/>
      <c r="L123" s="25"/>
      <c r="M123" s="25">
        <f>J123</f>
        <v>0</v>
      </c>
      <c r="N123" s="24">
        <f>H123-J123</f>
        <v>0</v>
      </c>
      <c r="O123" s="24">
        <f t="shared" si="26"/>
        <v>0</v>
      </c>
      <c r="P123" s="91">
        <f>J119+J121+J122+J123</f>
        <v>103116.77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391</v>
      </c>
      <c r="B125" s="38" t="s">
        <v>61</v>
      </c>
      <c r="C125" s="39" t="s">
        <v>48</v>
      </c>
      <c r="D125" s="40" t="s">
        <v>97</v>
      </c>
      <c r="E125" s="171" t="s">
        <v>431</v>
      </c>
      <c r="F125" s="40" t="s">
        <v>337</v>
      </c>
      <c r="G125" s="41" t="s">
        <v>75</v>
      </c>
      <c r="H125" s="92">
        <v>15000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15000</v>
      </c>
      <c r="O125" s="24">
        <f>H125-J125</f>
        <v>15000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1" t="s">
        <v>432</v>
      </c>
      <c r="F130" s="40" t="s">
        <v>337</v>
      </c>
      <c r="G130" s="41" t="s">
        <v>75</v>
      </c>
      <c r="H130" s="25">
        <v>7000</v>
      </c>
      <c r="I130" s="25">
        <f>H130</f>
        <v>7000</v>
      </c>
      <c r="J130" s="25">
        <v>2806.62</v>
      </c>
      <c r="K130" s="25"/>
      <c r="L130" s="25"/>
      <c r="M130" s="25">
        <f>J130</f>
        <v>2806.62</v>
      </c>
      <c r="N130" s="24">
        <f t="shared" si="28"/>
        <v>4193.38</v>
      </c>
      <c r="O130" s="24">
        <f t="shared" si="26"/>
        <v>4193.38</v>
      </c>
    </row>
    <row r="131" spans="1:16" ht="16.5" customHeight="1">
      <c r="A131" s="37" t="s">
        <v>409</v>
      </c>
      <c r="B131" s="38" t="s">
        <v>61</v>
      </c>
      <c r="C131" s="39" t="s">
        <v>48</v>
      </c>
      <c r="D131" s="40" t="s">
        <v>97</v>
      </c>
      <c r="E131" s="171" t="s">
        <v>432</v>
      </c>
      <c r="F131" s="40" t="s">
        <v>337</v>
      </c>
      <c r="G131" s="168" t="s">
        <v>73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1" t="s">
        <v>432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1" t="s">
        <v>433</v>
      </c>
      <c r="F141" s="40" t="s">
        <v>337</v>
      </c>
      <c r="G141" s="41" t="s">
        <v>75</v>
      </c>
      <c r="H141" s="25">
        <v>5000</v>
      </c>
      <c r="I141" s="25">
        <f t="shared" ref="I141:I166" si="31">H141</f>
        <v>5000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5000</v>
      </c>
      <c r="O141" s="24">
        <f t="shared" si="26"/>
        <v>5000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1" t="s">
        <v>433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1" t="s">
        <v>433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1" t="s">
        <v>433</v>
      </c>
      <c r="F144" s="125" t="s">
        <v>337</v>
      </c>
      <c r="G144" s="126" t="s">
        <v>397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1" t="s">
        <v>433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1" t="s">
        <v>433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393</v>
      </c>
      <c r="B147" s="38" t="s">
        <v>61</v>
      </c>
      <c r="C147" s="39" t="s">
        <v>48</v>
      </c>
      <c r="D147" s="40" t="s">
        <v>97</v>
      </c>
      <c r="E147" s="118" t="s">
        <v>394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03" t="s">
        <v>188</v>
      </c>
      <c r="D158" s="204"/>
      <c r="E158" s="204"/>
      <c r="F158" s="204"/>
      <c r="G158" s="205"/>
      <c r="H158" s="25"/>
      <c r="I158" s="25">
        <f t="shared" si="31"/>
        <v>0</v>
      </c>
      <c r="J158" s="25"/>
      <c r="K158" s="25"/>
      <c r="L158" s="25"/>
      <c r="M158" s="25">
        <f t="shared" ref="M158:M165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07" t="s">
        <v>169</v>
      </c>
      <c r="D159" s="208"/>
      <c r="E159" s="208"/>
      <c r="F159" s="208"/>
      <c r="G159" s="209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5">
      <c r="A165" s="61" t="s">
        <v>161</v>
      </c>
      <c r="B165" s="38"/>
      <c r="C165" s="214" t="s">
        <v>170</v>
      </c>
      <c r="D165" s="215"/>
      <c r="E165" s="215"/>
      <c r="F165" s="215"/>
      <c r="G165" s="216"/>
      <c r="H165" s="54">
        <f>H166</f>
        <v>306120</v>
      </c>
      <c r="I165" s="54">
        <f t="shared" si="31"/>
        <v>306120</v>
      </c>
      <c r="J165" s="54">
        <f>J166</f>
        <v>255100</v>
      </c>
      <c r="K165" s="54">
        <f>K166</f>
        <v>0</v>
      </c>
      <c r="L165" s="54">
        <f>L166</f>
        <v>0</v>
      </c>
      <c r="M165" s="54">
        <f t="shared" si="34"/>
        <v>255100</v>
      </c>
      <c r="N165" s="62">
        <f t="shared" si="28"/>
        <v>51020</v>
      </c>
      <c r="O165" s="62">
        <f t="shared" si="26"/>
        <v>51020</v>
      </c>
    </row>
    <row r="166" spans="1:15" ht="39.75" customHeight="1">
      <c r="A166" s="37" t="s">
        <v>102</v>
      </c>
      <c r="B166" s="38" t="s">
        <v>61</v>
      </c>
      <c r="C166" s="39" t="s">
        <v>48</v>
      </c>
      <c r="D166" s="40" t="s">
        <v>103</v>
      </c>
      <c r="E166" s="171" t="s">
        <v>434</v>
      </c>
      <c r="F166" s="40" t="s">
        <v>262</v>
      </c>
      <c r="G166" s="41" t="s">
        <v>383</v>
      </c>
      <c r="H166" s="25">
        <v>306120</v>
      </c>
      <c r="I166" s="25">
        <f t="shared" si="31"/>
        <v>306120</v>
      </c>
      <c r="J166" s="25">
        <v>255100</v>
      </c>
      <c r="K166" s="25"/>
      <c r="L166" s="25"/>
      <c r="M166" s="25">
        <f>J166</f>
        <v>255100</v>
      </c>
      <c r="N166" s="24">
        <f>I166-M166</f>
        <v>51020</v>
      </c>
      <c r="O166" s="24">
        <f>H166-J166</f>
        <v>51020</v>
      </c>
    </row>
    <row r="167" spans="1:15" ht="16.5" hidden="1" customHeight="1">
      <c r="A167" s="37"/>
      <c r="B167" s="38"/>
      <c r="C167" s="39"/>
      <c r="D167" s="40"/>
      <c r="E167" s="83" t="s">
        <v>274</v>
      </c>
      <c r="F167" s="40"/>
      <c r="G167" s="41"/>
      <c r="H167" s="54">
        <f>H168</f>
        <v>0</v>
      </c>
      <c r="I167" s="54">
        <f>I168</f>
        <v>0</v>
      </c>
      <c r="J167" s="54">
        <f>J168</f>
        <v>0</v>
      </c>
      <c r="K167" s="54"/>
      <c r="L167" s="54"/>
      <c r="M167" s="54">
        <f t="shared" ref="M167:M174" si="35">J167</f>
        <v>0</v>
      </c>
      <c r="N167" s="62">
        <f t="shared" ref="N167:N174" si="36">H167-J167</f>
        <v>0</v>
      </c>
      <c r="O167" s="62">
        <f t="shared" si="26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0" t="s">
        <v>274</v>
      </c>
      <c r="E168" s="40" t="s">
        <v>316</v>
      </c>
      <c r="F168" s="40" t="s">
        <v>262</v>
      </c>
      <c r="G168" s="41" t="s">
        <v>276</v>
      </c>
      <c r="H168" s="73"/>
      <c r="I168" s="25">
        <f>H168</f>
        <v>0</v>
      </c>
      <c r="J168" s="25"/>
      <c r="K168" s="25"/>
      <c r="L168" s="25"/>
      <c r="M168" s="25">
        <f t="shared" si="35"/>
        <v>0</v>
      </c>
      <c r="N168" s="24">
        <f t="shared" si="36"/>
        <v>0</v>
      </c>
      <c r="O168" s="24">
        <f t="shared" si="26"/>
        <v>0</v>
      </c>
    </row>
    <row r="169" spans="1:15" ht="19.5" customHeight="1">
      <c r="A169" s="61" t="s">
        <v>213</v>
      </c>
      <c r="B169" s="38"/>
      <c r="C169" s="214" t="s">
        <v>211</v>
      </c>
      <c r="D169" s="215"/>
      <c r="E169" s="215"/>
      <c r="F169" s="215"/>
      <c r="G169" s="216"/>
      <c r="H169" s="54">
        <f>H170+H171</f>
        <v>4000</v>
      </c>
      <c r="I169" s="54">
        <f>H169</f>
        <v>4000</v>
      </c>
      <c r="J169" s="54">
        <f>J170+J171</f>
        <v>4000</v>
      </c>
      <c r="K169" s="54" t="e">
        <f>K170+K172+K173+#REF!+#REF!+K174</f>
        <v>#REF!</v>
      </c>
      <c r="L169" s="54" t="e">
        <f>L170+L172+L173+#REF!+#REF!+L174</f>
        <v>#REF!</v>
      </c>
      <c r="M169" s="54">
        <f t="shared" si="35"/>
        <v>4000</v>
      </c>
      <c r="N169" s="62">
        <f t="shared" si="36"/>
        <v>0</v>
      </c>
      <c r="O169" s="62">
        <f t="shared" si="26"/>
        <v>0</v>
      </c>
    </row>
    <row r="170" spans="1:15" ht="30.75" customHeight="1">
      <c r="A170" s="37" t="s">
        <v>82</v>
      </c>
      <c r="B170" s="38" t="s">
        <v>61</v>
      </c>
      <c r="C170" s="39" t="s">
        <v>48</v>
      </c>
      <c r="D170" s="40" t="s">
        <v>212</v>
      </c>
      <c r="E170" s="171" t="s">
        <v>435</v>
      </c>
      <c r="F170" s="40" t="s">
        <v>337</v>
      </c>
      <c r="G170" s="41" t="s">
        <v>378</v>
      </c>
      <c r="H170" s="25">
        <v>0</v>
      </c>
      <c r="I170" s="25">
        <f>H170</f>
        <v>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0</v>
      </c>
      <c r="O170" s="24">
        <f t="shared" si="26"/>
        <v>0</v>
      </c>
    </row>
    <row r="171" spans="1:15" ht="14.25">
      <c r="A171" s="37"/>
      <c r="B171" s="38"/>
      <c r="C171" s="39" t="s">
        <v>48</v>
      </c>
      <c r="D171" s="40" t="s">
        <v>212</v>
      </c>
      <c r="E171" s="171" t="s">
        <v>436</v>
      </c>
      <c r="F171" s="40" t="s">
        <v>318</v>
      </c>
      <c r="G171" s="41" t="s">
        <v>107</v>
      </c>
      <c r="H171" s="25">
        <v>4000</v>
      </c>
      <c r="I171" s="25">
        <v>4000</v>
      </c>
      <c r="J171" s="25">
        <v>4000</v>
      </c>
      <c r="K171" s="25"/>
      <c r="L171" s="25"/>
      <c r="M171" s="25">
        <f t="shared" si="35"/>
        <v>4000</v>
      </c>
      <c r="N171" s="24">
        <f t="shared" si="36"/>
        <v>0</v>
      </c>
      <c r="O171" s="24">
        <f t="shared" si="26"/>
        <v>0</v>
      </c>
    </row>
    <row r="172" spans="1:15" ht="29.25" hidden="1">
      <c r="A172" s="61" t="s">
        <v>217</v>
      </c>
      <c r="B172" s="38" t="s">
        <v>61</v>
      </c>
      <c r="C172" s="39"/>
      <c r="D172" s="40"/>
      <c r="E172" s="83" t="s">
        <v>215</v>
      </c>
      <c r="F172" s="40"/>
      <c r="G172" s="41"/>
      <c r="H172" s="54">
        <f>H173</f>
        <v>0</v>
      </c>
      <c r="I172" s="54">
        <f>H172</f>
        <v>0</v>
      </c>
      <c r="J172" s="54">
        <f>J173</f>
        <v>0</v>
      </c>
      <c r="K172" s="54">
        <v>0</v>
      </c>
      <c r="L172" s="54">
        <v>0</v>
      </c>
      <c r="M172" s="54">
        <f t="shared" si="35"/>
        <v>0</v>
      </c>
      <c r="N172" s="62">
        <f t="shared" si="36"/>
        <v>0</v>
      </c>
      <c r="O172" s="62">
        <f t="shared" si="26"/>
        <v>0</v>
      </c>
    </row>
    <row r="173" spans="1:15" ht="27.75" hidden="1" customHeight="1">
      <c r="A173" s="37" t="s">
        <v>104</v>
      </c>
      <c r="B173" s="38" t="s">
        <v>61</v>
      </c>
      <c r="C173" s="39" t="s">
        <v>48</v>
      </c>
      <c r="D173" s="40" t="s">
        <v>214</v>
      </c>
      <c r="E173" s="40" t="s">
        <v>293</v>
      </c>
      <c r="F173" s="40" t="s">
        <v>318</v>
      </c>
      <c r="G173" s="41" t="s">
        <v>107</v>
      </c>
      <c r="H173" s="25">
        <v>0</v>
      </c>
      <c r="I173" s="25">
        <f>H173</f>
        <v>0</v>
      </c>
      <c r="J173" s="25">
        <v>0</v>
      </c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30.75" hidden="1" customHeight="1">
      <c r="A174" s="37" t="s">
        <v>104</v>
      </c>
      <c r="B174" s="38" t="s">
        <v>61</v>
      </c>
      <c r="C174" s="39" t="s">
        <v>48</v>
      </c>
      <c r="D174" s="40" t="s">
        <v>105</v>
      </c>
      <c r="E174" s="40" t="s">
        <v>108</v>
      </c>
      <c r="F174" s="40" t="s">
        <v>106</v>
      </c>
      <c r="G174" s="41" t="s">
        <v>107</v>
      </c>
      <c r="H174" s="25"/>
      <c r="I174" s="25">
        <f>H174</f>
        <v>0</v>
      </c>
      <c r="J174" s="25"/>
      <c r="K174" s="25">
        <v>0</v>
      </c>
      <c r="L174" s="25">
        <v>0</v>
      </c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2" t="s">
        <v>109</v>
      </c>
      <c r="B175" s="33" t="s">
        <v>110</v>
      </c>
      <c r="C175" s="34" t="s">
        <v>37</v>
      </c>
      <c r="D175" s="35" t="s">
        <v>111</v>
      </c>
      <c r="E175" s="35" t="s">
        <v>62</v>
      </c>
      <c r="F175" s="35" t="s">
        <v>37</v>
      </c>
      <c r="G175" s="36" t="s">
        <v>37</v>
      </c>
      <c r="H175" s="24">
        <f>'1. Доходы бюджета (1)'!E16-'2. Расходы бюджета (2)'!H6</f>
        <v>-914414.83999999939</v>
      </c>
      <c r="I175" s="24">
        <f>H175</f>
        <v>-914414.83999999939</v>
      </c>
      <c r="J175" s="24">
        <f>'1. Доходы бюджета (1)'!F16-'2. Расходы бюджета (2)'!J6</f>
        <v>-84000.290000000503</v>
      </c>
      <c r="K175" s="24" t="e">
        <f>'1. Доходы бюджета (1)'!G16-'2. Расходы бюджета (2)'!K6</f>
        <v>#REF!</v>
      </c>
      <c r="L175" s="24" t="e">
        <f>'1. Доходы бюджета (1)'!H16-'2. Расходы бюджета (2)'!L6</f>
        <v>#REF!</v>
      </c>
      <c r="M175" s="24">
        <f>'1. Доходы бюджета (1)'!I16-'2. Расходы бюджета (2)'!M6</f>
        <v>-34000.290000000503</v>
      </c>
      <c r="N175" s="24"/>
      <c r="O175" s="24">
        <f>I175-J175</f>
        <v>-830414.54999999888</v>
      </c>
    </row>
    <row r="176" spans="1:1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36" hidden="1" customHeight="1">
      <c r="A177" s="213" t="s">
        <v>52</v>
      </c>
      <c r="B177" s="213"/>
      <c r="C177" s="213"/>
      <c r="D177" s="213"/>
      <c r="E177" s="213"/>
      <c r="F177" s="213"/>
      <c r="G177" s="213"/>
      <c r="H177" s="213"/>
      <c r="I177" s="213"/>
      <c r="J177" s="213"/>
      <c r="K177" s="22"/>
      <c r="L177" s="21"/>
      <c r="M177" s="22"/>
      <c r="N177" s="22"/>
      <c r="O177" s="22"/>
    </row>
    <row r="178" spans="1:15">
      <c r="H178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7:J177"/>
    <mergeCell ref="C169:G169"/>
    <mergeCell ref="C43:G43"/>
    <mergeCell ref="C28:G28"/>
    <mergeCell ref="C117:G117"/>
    <mergeCell ref="C159:G159"/>
    <mergeCell ref="C56:G56"/>
    <mergeCell ref="C68:G68"/>
    <mergeCell ref="C165:G165"/>
    <mergeCell ref="C109:G109"/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17" t="s">
        <v>16</v>
      </c>
      <c r="B3" s="187" t="s">
        <v>17</v>
      </c>
      <c r="C3" s="196" t="s">
        <v>113</v>
      </c>
      <c r="D3" s="197"/>
      <c r="E3" s="187" t="s">
        <v>19</v>
      </c>
      <c r="F3" s="189" t="s">
        <v>20</v>
      </c>
      <c r="G3" s="190"/>
      <c r="H3" s="190"/>
      <c r="I3" s="191"/>
      <c r="J3" s="187" t="s">
        <v>21</v>
      </c>
    </row>
    <row r="4" spans="1:10" ht="22.5">
      <c r="A4" s="218"/>
      <c r="B4" s="188"/>
      <c r="C4" s="198"/>
      <c r="D4" s="199"/>
      <c r="E4" s="188"/>
      <c r="F4" s="16" t="s">
        <v>22</v>
      </c>
      <c r="G4" s="16" t="s">
        <v>23</v>
      </c>
      <c r="H4" s="16" t="s">
        <v>24</v>
      </c>
      <c r="I4" s="16" t="s">
        <v>25</v>
      </c>
      <c r="J4" s="188"/>
    </row>
    <row r="5" spans="1:10" ht="13.5" thickBot="1">
      <c r="A5" s="17" t="s">
        <v>26</v>
      </c>
      <c r="B5" s="18" t="s">
        <v>27</v>
      </c>
      <c r="C5" s="192" t="s">
        <v>28</v>
      </c>
      <c r="D5" s="193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914414.84</v>
      </c>
      <c r="F6" s="47">
        <f>F14</f>
        <v>84000.290000000503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914414.84</v>
      </c>
      <c r="F14" s="47">
        <f>F15+F16</f>
        <v>84000.290000000503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-4169363.77</v>
      </c>
      <c r="F15" s="24">
        <f>-'1. Доходы бюджета (1)'!F16</f>
        <v>-3596296.5999999996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5083778.6099999994</v>
      </c>
      <c r="F16" s="24">
        <f>'2. Расходы бюджета (2)'!J6</f>
        <v>3680296.89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403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2022-10-31T08:42:26Z</cp:lastPrinted>
  <dcterms:created xsi:type="dcterms:W3CDTF">2009-03-11T06:25:11Z</dcterms:created>
  <dcterms:modified xsi:type="dcterms:W3CDTF">2022-12-05T07:23:55Z</dcterms:modified>
</cp:coreProperties>
</file>