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440" windowHeight="12330" tabRatio="682" activeTab="2"/>
  </bookViews>
  <sheets>
    <sheet name="1.дох." sheetId="1" r:id="rId1"/>
    <sheet name="2. Норм." sheetId="2" r:id="rId2"/>
    <sheet name="3.Вед. " sheetId="3" r:id="rId3"/>
    <sheet name="4.Функ." sheetId="4" r:id="rId4"/>
    <sheet name="5.МП " sheetId="5" r:id="rId5"/>
    <sheet name="6.1 Внеш. контр" sheetId="6" r:id="rId6"/>
    <sheet name="6.2 Внут. контр" sheetId="7" r:id="rId7"/>
    <sheet name="6.3 Архив" sheetId="8" r:id="rId8"/>
    <sheet name="6.4 Спорт" sheetId="9" r:id="rId9"/>
    <sheet name="7.Ист." sheetId="10" r:id="rId10"/>
  </sheets>
  <externalReferences>
    <externalReference r:id="rId13"/>
    <externalReference r:id="rId14"/>
  </externalReferences>
  <definedNames>
    <definedName name="_xlnm.Print_Titles" localSheetId="0">'1.дох.'!$8:$8</definedName>
    <definedName name="_xlnm.Print_Titles" localSheetId="2">'3.Вед. '!$8:$8</definedName>
    <definedName name="_xlnm.Print_Titles" localSheetId="3">'4.Функ.'!$5:$5</definedName>
    <definedName name="_xlnm.Print_Titles" localSheetId="4">'5.МП '!$8:$8</definedName>
  </definedNames>
  <calcPr fullCalcOnLoad="1"/>
</workbook>
</file>

<file path=xl/sharedStrings.xml><?xml version="1.0" encoding="utf-8"?>
<sst xmlns="http://schemas.openxmlformats.org/spreadsheetml/2006/main" count="1543" uniqueCount="337">
  <si>
    <t>1 01 02010 01 0000 110</t>
  </si>
  <si>
    <t>НАЛОГОВЫЕ И НЕНАЛОГОВЫЕ ДОХОДЫ</t>
  </si>
  <si>
    <t>1 05 00000 00 0000 000</t>
  </si>
  <si>
    <t>1 05 03000 01 0000 110</t>
  </si>
  <si>
    <t>1 05 03010 01 0000 110</t>
  </si>
  <si>
    <t>1 06 00000 00 0000 000</t>
  </si>
  <si>
    <t>НАЛОГИ НА ИМУЩЕСТВО</t>
  </si>
  <si>
    <t>1 06 01000 00 0000 110</t>
  </si>
  <si>
    <t>Налог на имущество физических лиц</t>
  </si>
  <si>
    <t>1 06 01030 10 0000 110</t>
  </si>
  <si>
    <t>1 06 06000 00 0000 110</t>
  </si>
  <si>
    <t>Земельный налог</t>
  </si>
  <si>
    <t>1 11 05035 10 0000 120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</si>
  <si>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</si>
  <si>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</si>
  <si>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</si>
  <si>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</si>
  <si>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</si>
  <si>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</si>
  <si>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(тыс.руб.)</t>
  </si>
  <si>
    <t>100</t>
  </si>
  <si>
    <t>120</t>
  </si>
  <si>
    <t>200</t>
  </si>
  <si>
    <t>240</t>
  </si>
  <si>
    <t>Иные бюджетные ассигнования</t>
  </si>
  <si>
    <t>800</t>
  </si>
  <si>
    <t>06</t>
  </si>
  <si>
    <t>Резервные средства</t>
  </si>
  <si>
    <t>870</t>
  </si>
  <si>
    <t>540</t>
  </si>
  <si>
    <t>ВСЕГО РАСХОДОВ</t>
  </si>
  <si>
    <t>Условно утвержденные расходы</t>
  </si>
  <si>
    <t>Всего доходов</t>
  </si>
  <si>
    <t>Наименование</t>
  </si>
  <si>
    <t>Рз</t>
  </si>
  <si>
    <t>Пр</t>
  </si>
  <si>
    <t>ЦСР</t>
  </si>
  <si>
    <t>ВР</t>
  </si>
  <si>
    <t>Общегосударственные вопросы</t>
  </si>
  <si>
    <t>01</t>
  </si>
  <si>
    <t>02</t>
  </si>
  <si>
    <t>500</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</si>
  <si>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</si>
  <si>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</si>
  <si>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</si>
  <si>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</si>
  <si>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Резервные фонды</t>
  </si>
  <si>
    <t>Другие общегосударственные вопросы</t>
  </si>
  <si>
    <t>Национальная безопасность и правоохранительная деятельность</t>
  </si>
  <si>
    <t>Жилищно-коммунальное хозяйство</t>
  </si>
  <si>
    <t>НАЛОГИ НА ПРИБЫЛЬ, ДОХОДЫ</t>
  </si>
  <si>
    <t>ДОХОДЫ ОТ ИСПОЛЬЗОВАНИЯ  ИМУЩЕСТВА,  НАХОДЯЩЕГОСЯ В ГОСУДАРСТВЕННОЙ И  МУНИЦИПАЛЬНОЙ СОБСТВЕННОСТИ</t>
  </si>
  <si>
    <t>Физическая культура и спорт</t>
  </si>
  <si>
    <t>10</t>
  </si>
  <si>
    <t>Межбюджетные трансферты</t>
  </si>
  <si>
    <t>11</t>
  </si>
  <si>
    <t>13</t>
  </si>
  <si>
    <t>Национальная оборона</t>
  </si>
  <si>
    <t>Мобилизационная и вневойсковая подготовка</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</si>
  <si>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</si>
  <si>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Жилищное хозяйство</t>
  </si>
  <si>
    <t>Благоустройство</t>
  </si>
  <si>
    <t>Иные межбюджетные трансферты</t>
  </si>
  <si>
    <t>Резервный фонд местных администраций</t>
  </si>
  <si>
    <t xml:space="preserve"> </t>
  </si>
  <si>
    <t xml:space="preserve">КБК </t>
  </si>
  <si>
    <t>1 00 00000 00 0000 000</t>
  </si>
  <si>
    <t xml:space="preserve"> 1 01 00000 00 0000 000</t>
  </si>
  <si>
    <t>1 01 02000 01 0000 110</t>
  </si>
  <si>
    <t>Налог на доходы физических лиц</t>
  </si>
  <si>
    <t>НАЛОГИ НА СОВОКУПНЫЙ ДОХОД</t>
  </si>
  <si>
    <t>Единый сельскохозяйственный налог</t>
  </si>
  <si>
    <t xml:space="preserve"> 1 11 00000 00 0000 000</t>
  </si>
  <si>
    <t>1 11 05000 00 0000 120</t>
  </si>
  <si>
    <t>1 11 05030 00 0000 120</t>
  </si>
  <si>
    <t xml:space="preserve"> Приложение 1</t>
  </si>
  <si>
    <t>ГП</t>
  </si>
  <si>
    <t>ППГП</t>
  </si>
  <si>
    <t>Гл</t>
  </si>
  <si>
    <t xml:space="preserve">НР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</si>
  <si>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</si>
  <si>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Расходы на выплаты персоналу государственных (муниципальных) органов </t>
  </si>
  <si>
    <t>Руководство и управление в сфере установленных функций органов местного самоуправления</t>
  </si>
  <si>
    <t>Иные закупки товаров, работ и услуг для обеспечения государственных (муниципальных) нужд</t>
  </si>
  <si>
    <t>Обеспечение деятельности финансовых, налоговых и таможенных органов и органов финансового (финансово - бюджетного надзора)</t>
  </si>
  <si>
    <t>Мероприятия в сфере пожарной безопасности</t>
  </si>
  <si>
    <t>Организация и содержание мест захоронения (кладбищ)</t>
  </si>
  <si>
    <t>110</t>
  </si>
  <si>
    <t>Расходы на выплаты персоналу казенных учреждений</t>
  </si>
  <si>
    <t>Массовый спорт</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</si>
  <si>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</si>
  <si>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автономных учреждений) </t>
  </si>
  <si>
    <t xml:space="preserve">Налог на  имущество  физических  лиц, взимаемый по ставкам,  применяемым  к объектам налогообложения, расположенным в границах сельских поселений
</t>
  </si>
  <si>
    <t>1 06 06033 10 0000 110</t>
  </si>
  <si>
    <t>1 06 06043 10 0000 110</t>
  </si>
  <si>
    <t>1 06 06030 03 0000 110</t>
  </si>
  <si>
    <t>Земельный налог с организаций</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</si>
  <si>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</si>
  <si>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</si>
  <si>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</si>
  <si>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</si>
  <si>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</si>
  <si>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</si>
  <si>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</si>
  <si>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</si>
  <si>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</si>
  <si>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Национальная экономика</t>
  </si>
  <si>
    <t>Дорожное хозяйство (дорожные фонды)</t>
  </si>
  <si>
    <t>09</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</si>
  <si>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</si>
  <si>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</si>
  <si>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Утверждено на 2018 год</t>
  </si>
  <si>
    <t>Утверждено на 2019 год</t>
  </si>
  <si>
    <t>Дотации бюджетам бюджетной системы Российской Федерации</t>
  </si>
  <si>
    <t xml:space="preserve">Субвенции бюджетам бюджетной системы Российской Федерации </t>
  </si>
  <si>
    <t>Уплата налогов, сборов и иных платежей</t>
  </si>
  <si>
    <t>850</t>
  </si>
  <si>
    <t>Закупка товаров, работ и услуг для обеспечения государственных (муниципальных) нужд</t>
  </si>
  <si>
    <t>Акуличская сельская администрация</t>
  </si>
  <si>
    <t>МП</t>
  </si>
  <si>
    <t>ППМП</t>
  </si>
  <si>
    <t>Утверждено на 2020 год</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</si>
  <si>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</si>
  <si>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</si>
  <si>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</si>
  <si>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62 0 15 83760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</si>
  <si>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</si>
  <si>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Организация и обеспечение освещения улиц</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</si>
  <si>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</si>
  <si>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ОМ</t>
  </si>
  <si>
    <t>80040</t>
  </si>
  <si>
    <t>84200</t>
  </si>
  <si>
    <t>84220</t>
  </si>
  <si>
    <t>51180</t>
  </si>
  <si>
    <t>83740</t>
  </si>
  <si>
    <t>83760</t>
  </si>
  <si>
    <t>81690</t>
  </si>
  <si>
    <t>84290</t>
  </si>
  <si>
    <t>Увеличение прочих остатков денежных средств бюджетов поселений</t>
  </si>
  <si>
    <t>Уменьшение прочих остатков денежных средств бюджетов поселений</t>
  </si>
  <si>
    <t>КБК</t>
  </si>
  <si>
    <t>НАИМЕНОВАНИЕ</t>
  </si>
  <si>
    <t>Изменения 2015 год</t>
  </si>
  <si>
    <t xml:space="preserve">Уточненный план </t>
  </si>
  <si>
    <t>862 01 05 00 00 00 0000 000</t>
  </si>
  <si>
    <t>Изменение остатков средств на счетах по учету средств бюджета</t>
  </si>
  <si>
    <t>862 01 05 00 00 00 0000 500</t>
  </si>
  <si>
    <t>Увеличение остатков средств бюджетов</t>
  </si>
  <si>
    <t>862 01 05 02 00 00 0000 500</t>
  </si>
  <si>
    <t>Увеличение прочих остатков средств бюджетов</t>
  </si>
  <si>
    <t>862 01 05 02 01 00 0000 510</t>
  </si>
  <si>
    <t xml:space="preserve">Увеличение прочих остатков денежных средств бюджетов </t>
  </si>
  <si>
    <t>862 01 05 02 10 10 0000 510</t>
  </si>
  <si>
    <t>862 01 05 00 00 00 0000 600</t>
  </si>
  <si>
    <t>Уменьшение остатков средств бюджетов</t>
  </si>
  <si>
    <t>862 01 05 02 00 00 0000 600</t>
  </si>
  <si>
    <t>Уменьшение прочих остатков средств бюджетов</t>
  </si>
  <si>
    <t>862 01 05 02 01 00 0000 610</t>
  </si>
  <si>
    <t>Уменьшение прочих остатков денежных средств бюджетов</t>
  </si>
  <si>
    <t>862 01 05 02 01 10 0000 610</t>
  </si>
  <si>
    <t>Итого источников внутреннего финансирования дефицита</t>
  </si>
  <si>
    <t xml:space="preserve">Создание условий для эффективной деятельности главы и аппарата исполнительно-распорядительного органа муниципального образования </t>
  </si>
  <si>
    <t>(рублей)</t>
  </si>
  <si>
    <t>63 0 11 80040</t>
  </si>
  <si>
    <t>Членские взносы некоммерческим организациям</t>
  </si>
  <si>
    <t>81410</t>
  </si>
  <si>
    <t>63 0 11 81410</t>
  </si>
  <si>
    <t>63 0 11 84200</t>
  </si>
  <si>
    <t>63 0 11 84220</t>
  </si>
  <si>
    <t>Обеспечение первичного воинского учета на территориях, где отсутствуют военные комиссариаты</t>
  </si>
  <si>
    <t>63 0 12 51180</t>
  </si>
  <si>
    <t xml:space="preserve">Повышение защиты населения и территории поселения от чрезвычайных ситуаций природного и техногенного характера </t>
  </si>
  <si>
    <t>81140</t>
  </si>
  <si>
    <t>63 0 13 81140</t>
  </si>
  <si>
    <t>Развитие и модернизация сети автомобильных дорог общего пользования местного значения</t>
  </si>
  <si>
    <t>63 0 14 83740</t>
  </si>
  <si>
    <t>Содействие реформированию жилищно-коммунального хозяйства; создание благоприятных условий проживания граждан</t>
  </si>
  <si>
    <t>63 0 15 81690</t>
  </si>
  <si>
    <t>81710</t>
  </si>
  <si>
    <t>63 0 15 81710</t>
  </si>
  <si>
    <t>63 0 15 83760</t>
  </si>
  <si>
    <t>Развитие физической культуры и спорта</t>
  </si>
  <si>
    <t>63 0 18 84290</t>
  </si>
  <si>
    <t xml:space="preserve">Непрограммная деятельность </t>
  </si>
  <si>
    <t>00</t>
  </si>
  <si>
    <t>83030</t>
  </si>
  <si>
    <t>70 0 00 83030</t>
  </si>
  <si>
    <t>70 0 1014</t>
  </si>
  <si>
    <t>НР</t>
  </si>
  <si>
    <t>80020</t>
  </si>
  <si>
    <t>62 0 13 81140</t>
  </si>
  <si>
    <t>Информационное обеспечение деятельности органов местного самоуправления</t>
  </si>
  <si>
    <t>62 0 11 80070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</si>
  <si>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</si>
  <si>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Обеспечение проведения выборов и референдумов</t>
  </si>
  <si>
    <t>07</t>
  </si>
  <si>
    <t>Организация и проведение выборов и референдумов</t>
  </si>
  <si>
    <t>Специальные расходы</t>
  </si>
  <si>
    <t>70 0 00 80060</t>
  </si>
  <si>
    <t>880</t>
  </si>
  <si>
    <t>Озеленение территории</t>
  </si>
  <si>
    <t>Коммунальное хозяйство</t>
  </si>
  <si>
    <t>нормат.</t>
  </si>
  <si>
    <t>откл.</t>
  </si>
  <si>
    <t>80070</t>
  </si>
  <si>
    <t>84400</t>
  </si>
  <si>
    <t>81700</t>
  </si>
  <si>
    <t>80060</t>
  </si>
  <si>
    <t>80080</t>
  </si>
  <si>
    <t>2 02 30000 00 0000 150</t>
  </si>
  <si>
    <t>2 02 35118 00 0000 150</t>
  </si>
  <si>
    <t>2 02 35118 10 0000 150</t>
  </si>
  <si>
    <t>2 02 40000 00 0000 150</t>
  </si>
  <si>
    <t>2 02 40014 00 0000 150</t>
  </si>
  <si>
    <t>2 02 40014 10 0000 150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</si>
  <si>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</si>
  <si>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83710</t>
  </si>
  <si>
    <t>62 0 15 83710</t>
  </si>
  <si>
    <t>ГРБС</t>
  </si>
  <si>
    <t>Обеспечение деятельности главы местной администрации (исполнительно-распорядительного органа муниципального образования)</t>
  </si>
  <si>
    <t xml:space="preserve">Социальная политика </t>
  </si>
  <si>
    <t>Пенсионное обеспечение</t>
  </si>
  <si>
    <t>Выплата муниципальных пенсий (доплат к государственным пенсиям)</t>
  </si>
  <si>
    <t xml:space="preserve">Социальное обеспечение и иные выплаты населению </t>
  </si>
  <si>
    <t>300</t>
  </si>
  <si>
    <t>82450</t>
  </si>
  <si>
    <t>май</t>
  </si>
  <si>
    <t>утвержденная</t>
  </si>
  <si>
    <t>Другие вопросы в области национальной экономики</t>
  </si>
  <si>
    <t>Разработка и внесение изменений в схему территориального планирования</t>
  </si>
  <si>
    <t>12</t>
  </si>
  <si>
    <t>62 0 19 80950</t>
  </si>
  <si>
    <t>Мероприятия по благоустройству</t>
  </si>
  <si>
    <t>62 0 15 81730</t>
  </si>
  <si>
    <t>Оценка имущества, признание прав и регулирование отношений муниципальной собственности</t>
  </si>
  <si>
    <t>62 0 11 80900</t>
  </si>
  <si>
    <t>Мероприятия в сфере коммунального хозяйства</t>
  </si>
  <si>
    <t>62 0 15 81740</t>
  </si>
  <si>
    <t xml:space="preserve">Исполнение исковых требований на основании вступивших в законную силу судебных актов, обязательств бюджета муниципального образования, предусмотренных пунктами </t>
  </si>
  <si>
    <t>62 0 11 83270</t>
  </si>
  <si>
    <t>80900</t>
  </si>
  <si>
    <t>83270</t>
  </si>
  <si>
    <t>81740</t>
  </si>
  <si>
    <t>81730</t>
  </si>
  <si>
    <t>80950</t>
  </si>
  <si>
    <t>Изменения</t>
  </si>
  <si>
    <t>830</t>
  </si>
  <si>
    <t>Исполнение судебных актов</t>
  </si>
  <si>
    <t>Приложение 3</t>
  </si>
  <si>
    <t>Приложение 4</t>
  </si>
  <si>
    <t>Приложение 2</t>
  </si>
  <si>
    <t>Наименование  доходов</t>
  </si>
  <si>
    <t>Бюджет сельского поселения</t>
  </si>
  <si>
    <t>В части прочих неналоговых доходов</t>
  </si>
  <si>
    <t>Невыясненные поступления, зачисляемые в бюджеты сельских поселений</t>
  </si>
  <si>
    <t>Прочие неналоговые доходы бюджетов сельских поселений</t>
  </si>
  <si>
    <t>В части доходов от оказания платных услуг и компенсации затрат государства</t>
  </si>
  <si>
    <t>Прочие доходы от оказания платных услуг (работ) получателями средств бюджетов сельских поселений и компенсации затрат бюджетов сельских поселений</t>
  </si>
  <si>
    <t>Таблица 1</t>
  </si>
  <si>
    <t>№ п/п</t>
  </si>
  <si>
    <t>Наименование муниципального образования</t>
  </si>
  <si>
    <t xml:space="preserve"> 2023 год</t>
  </si>
  <si>
    <t>Клетнянский муниципальный район</t>
  </si>
  <si>
    <t>ИТОГО</t>
  </si>
  <si>
    <t>Таблица 2</t>
  </si>
  <si>
    <t>Таблица 3</t>
  </si>
  <si>
    <t>Таблица 4</t>
  </si>
  <si>
    <t>Приложение 6</t>
  </si>
  <si>
    <t>Защита населения и территории от чрезвычайных ситуаций природного и техногенного характера, пожарная безопасность</t>
  </si>
  <si>
    <t>Резервный фонд местной администрации</t>
  </si>
  <si>
    <t>Обеспечение реализации полномочий Акуличского сельского поселения Клетнянского муниципального района Брянской области</t>
  </si>
  <si>
    <t>62 4 01 80020</t>
  </si>
  <si>
    <t>62 4 01 80040</t>
  </si>
  <si>
    <t>62 4 01 81410</t>
  </si>
  <si>
    <t>62 4 01 84200</t>
  </si>
  <si>
    <t>62 4 01 84400</t>
  </si>
  <si>
    <t>62 4 01 84220</t>
  </si>
  <si>
    <t>62 4 02 51180</t>
  </si>
  <si>
    <t>62 4 04 83740</t>
  </si>
  <si>
    <t>62 4 05 81690</t>
  </si>
  <si>
    <t>62 4 05 81700</t>
  </si>
  <si>
    <t>62 4 05 81710</t>
  </si>
  <si>
    <t>62 4 07 82450</t>
  </si>
  <si>
    <t>62 4 08 84290</t>
  </si>
  <si>
    <t xml:space="preserve"> 2024 год</t>
  </si>
  <si>
    <t>Продолжение приложения 6</t>
  </si>
  <si>
    <t xml:space="preserve"> Приложение 7</t>
  </si>
  <si>
    <t>08</t>
  </si>
  <si>
    <t>70 0 00 80080</t>
  </si>
  <si>
    <t>0</t>
  </si>
  <si>
    <t>Приложение 5</t>
  </si>
  <si>
    <t>2 02 15002 00 0000 150</t>
  </si>
  <si>
    <t>2 02 15002 10 0000 150</t>
  </si>
  <si>
    <t>2 02 16001 00 0000 150</t>
  </si>
  <si>
    <t>2 02 16001 10 0000 150</t>
  </si>
  <si>
    <t>2 02 10000 00 0000 150</t>
  </si>
  <si>
    <t>Осуществление первичного воинского учета органами местного самоуправления поселений, муниципальных и городских округов</t>
  </si>
  <si>
    <t xml:space="preserve">к решению  Акуличского сельского Совета народных депутатов "О бюджете  Акуличского сельского поселения Клетнянского муниципального района Брянской области на 2023 год и на плановый период 2024 и 2025 годов" </t>
  </si>
  <si>
    <t>Ведомственная структура расходов бюджета  Акуличского сельского поселения Клетнянского муниципального района Брянской области на 2023 год и на плановый период 2024 и 2025 годов</t>
  </si>
  <si>
    <t>Реализация федеральной целевой программы "Увековечение памяти погибших при защите Отечества на 2019 - 2024 годы"</t>
  </si>
  <si>
    <t>62 4 10 L2990</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</si>
  <si>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на 2023 год и на плановый период 2024 и 2025 годов</t>
  </si>
  <si>
    <t>L2990</t>
  </si>
  <si>
    <t>к Решению  Акуличского сельского Совета народных депутатов  "О бюджете Акуличского сельского поселения Клетнянского муниципального района Брянской области на 2023 год и на плановый период 2024 и 2025 годов"</t>
  </si>
  <si>
    <t>Распределение расходов бюджета Акуличского сельского поселения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2023 год и на плановый период 2024 и 2025 годов</t>
  </si>
  <si>
    <t xml:space="preserve">к решению  Акуличского сельского Совета народных депутатов "О бюджете Акуличского сельского поселения Клетнянского муниципального района Брянской области на 2023 год и на плановый период 2024 и 2025 годов" </t>
  </si>
  <si>
    <t>Нормативы распределения доходов на 2023 год и на плановый период 2024 и 2025 годов в бюджет Акуличского сельского поселения Клетнянского муниципального района Брянской области</t>
  </si>
  <si>
    <t>Распределение иных межбюджетных трансфертов, предоставляемых бюджету Клетнянского муниципального района Брянской области на переданные полномочия   бюджета Акуличского сельского поселения Клетнянского муниципального района Брянской области в части осуществления внешнего муниципального финансового контроля на 2023 год и на плановый период 2024 и 2025 годов</t>
  </si>
  <si>
    <t xml:space="preserve"> 2025 год</t>
  </si>
  <si>
    <t xml:space="preserve">к решению Акуличского  сельского Совета народных депутатов "О бюджете Акуличского  сельского поселения Клетнянского муниципального района Брянской области на 2023 год и на плановый период 2024 и 2025 годов" </t>
  </si>
  <si>
    <t>Распределение иных межбюджетных трансфертов, предоставляемых бюджету Клетнянского муниципального района Брянской области на переданные полномочия   бюджета Акуличского  сельского поселения Клетнянского муниципального района Брянской области в части осуществления внутреннего муниципального финансового контроля на 2023 год и на плановый период 2024 и 2025 годов</t>
  </si>
  <si>
    <t xml:space="preserve">к решению Акуличского сельского Совета народных депутатов "О бюджете Акуличского сельского поселения Клетнянского муниципального района Брянской области на 2023 год и на плановый период 2024 и 2025 годов" </t>
  </si>
  <si>
    <t>Распределение иных межбюджетных трансфертов, предоставляемых бюджету Клетнянского муниципального района Брянской области на переданные полномочия   бюджета Акуличского сельского поселения Клетнянского муниципального района Брянской области в части формирования архивных фондов поселений на 2023 год и на плановый период 2024 и 2025 годов</t>
  </si>
  <si>
    <t xml:space="preserve">к решению   Акуличского сельского Совета народных депутатов "О бюджете  Акуличского сельского поселения Клетнянского муниципального района Брянской области на 2023 год и на плановый период 2024 и 2025 годов" </t>
  </si>
  <si>
    <t>Распределение иных межбюджетных трансфертов, предоставляемых бюджету Клетнянского муниципального района Брянской области на переданные полномочия   бюджета  Акуличского сельского поселения Клетнянского муниципального района Брянской области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 на 2023 год и на плановый период 2024 и 2025 годов</t>
  </si>
  <si>
    <t>Источники внутреннего финансирования дефицита бюджета Акуличского сельского поселения Клетнянского муниципального района Брянской области  на 2023 год и на плановый период 2024 и 2025 годов</t>
  </si>
  <si>
    <t>2023 год</t>
  </si>
  <si>
    <t>2024 год</t>
  </si>
  <si>
    <t>2025 год</t>
  </si>
  <si>
    <t>Доходы бюджета Акуличского сельского поселения Клетнянского муниципального района Брянской области на 2023 год и на плановый период 2024 и 2025 годов</t>
  </si>
  <si>
    <t>2 02 25299 10 0000 150</t>
  </si>
  <si>
    <t>2 02 20000 00 0000 150</t>
  </si>
  <si>
    <t>310</t>
  </si>
  <si>
    <t xml:space="preserve">Публичные нормативные обязательства </t>
  </si>
  <si>
    <t>без целевых МБТ</t>
  </si>
  <si>
    <t>УУР</t>
  </si>
  <si>
    <t>Реализация мероприятий по проведению работ по ремонту, реставрации, благоустройству воинских захоронений</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</si>
  <si>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</si>
  <si>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2 02 25299 00 0000 150</t>
  </si>
  <si>
    <t>Субсидии бюджетам бюджетной системы Российской Федерации (межбюджетные субсидии)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</si>
  <si>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</si>
  <si>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</si>
  <si>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</si>
  <si>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ОМС</t>
  </si>
  <si>
    <t>ОМС без ВУС</t>
  </si>
  <si>
    <t>110+120</t>
  </si>
  <si>
    <t>вус</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</si>
</sst>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0.0"/>
    <numFmt numFmtId="170" formatCode="#,##0.000"/>
    <numFmt numFmtId="171" formatCode="#,##0.0000"/>
    <numFmt numFmtId="172" formatCode="#,##0.00_ ;[Red]\-#,##0.00\ "/>
    <numFmt numFmtId="173" formatCode="#,##0.00_ ;\-#,##0.00\ "/>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83">
    <font>
      <sz val="10"/>
      <name val="Arial"/>
      <family val="0"/>
    </font>
    <font>
      <b/>
      <sz val="10"/>
      <name val="Arial"/>
      <family val="2"/>
    </font>
    <font>
      <sz val="10"/>
      <name val="Arial Cyr"/>
      <family val="0"/>
    </font>
    <font>
      <sz val="8"/>
      <name val="Arial"/>
      <family val="2"/>
    </font>
    <font>
      <b/>
      <u val="single"/>
      <sz val="10"/>
      <name val="Arial"/>
      <family val="2"/>
    </font>
    <font>
      <u val="single"/>
      <sz val="10"/>
      <color indexed="12"/>
      <name val="Arial Cyr"/>
      <family val="0"/>
    </font>
    <font>
      <u val="single"/>
      <sz val="10"/>
      <color indexed="36"/>
      <name val="Arial Cyr"/>
      <family val="0"/>
    </font>
    <font>
      <sz val="8"/>
      <name val="Arial Cyr"/>
      <family val="0"/>
    </font>
    <font>
      <sz val="11"/>
      <name val="Arial Cyr"/>
      <family val="0"/>
    </font>
    <font>
      <sz val="9"/>
      <name val="Arial"/>
      <family val="2"/>
    </font>
    <font>
      <b/>
      <sz val="9"/>
      <name val="Arial"/>
      <family val="2"/>
    </font>
    <font>
      <sz val="10"/>
      <color indexed="10"/>
      <name val="Arial"/>
      <family val="2"/>
    </font>
    <font>
      <sz val="10"/>
      <color indexed="12"/>
      <name val="Arial"/>
      <family val="2"/>
    </font>
    <font>
      <b/>
      <sz val="11"/>
      <name val="Times New Roman"/>
      <family val="1"/>
    </font>
    <font>
      <b/>
      <sz val="12"/>
      <name val="Times New Roman"/>
      <family val="1"/>
    </font>
    <font>
      <sz val="12"/>
      <name val="Times New Roman"/>
      <family val="1"/>
    </font>
    <font>
      <i/>
      <sz val="8"/>
      <name val="Arial"/>
      <family val="2"/>
    </font>
    <font>
      <sz val="10"/>
      <name val="Times New Roman Cyr"/>
      <family val="0"/>
    </font>
    <font>
      <u val="single"/>
      <sz val="10"/>
      <name val="Arial"/>
      <family val="2"/>
    </font>
    <font>
      <b/>
      <sz val="10"/>
      <color indexed="59"/>
      <name val="Arial"/>
      <family val="2"/>
    </font>
    <font>
      <sz val="9"/>
      <name val="Arial Cyr"/>
      <family val="0"/>
    </font>
    <font>
      <sz val="11"/>
      <name val="Arial"/>
      <family val="2"/>
    </font>
    <font>
      <b/>
      <u val="single"/>
      <sz val="9"/>
      <name val="Arial"/>
      <family val="2"/>
    </font>
    <font>
      <b/>
      <sz val="8"/>
      <name val="Arial"/>
      <family val="2"/>
    </font>
    <font>
      <sz val="11"/>
      <name val="Calibri"/>
      <family val="2"/>
    </font>
    <font>
      <sz val="11"/>
      <color indexed="8"/>
      <name val="Calibri"/>
      <family val="2"/>
    </font>
    <font>
      <sz val="11"/>
      <color indexed="9"/>
      <name val="Calibri"/>
      <family val="2"/>
    </font>
    <font>
      <sz val="8"/>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Arial"/>
      <family val="2"/>
    </font>
    <font>
      <b/>
      <sz val="9"/>
      <color indexed="10"/>
      <name val="Arial Cyr"/>
      <family val="0"/>
    </font>
    <font>
      <sz val="9"/>
      <color indexed="10"/>
      <name val="Arial Cyr"/>
      <family val="0"/>
    </font>
    <font>
      <b/>
      <sz val="9"/>
      <color indexed="8"/>
      <name val="Arial"/>
      <family val="2"/>
    </font>
    <font>
      <sz val="9"/>
      <color indexed="63"/>
      <name val="Arial"/>
      <family val="2"/>
    </font>
    <font>
      <sz val="9"/>
      <color indexed="10"/>
      <name val="Arial"/>
      <family val="2"/>
    </font>
    <font>
      <b/>
      <sz val="9"/>
      <color indexed="10"/>
      <name val="Arial"/>
      <family val="2"/>
    </font>
    <font>
      <b/>
      <sz val="9"/>
      <color indexed="12"/>
      <name val="Arial"/>
      <family val="2"/>
    </font>
    <font>
      <sz val="9"/>
      <color indexed="12"/>
      <name val="Arial"/>
      <family val="2"/>
    </font>
    <font>
      <sz val="11"/>
      <color theme="1"/>
      <name val="Calibri"/>
      <family val="2"/>
    </font>
    <font>
      <sz val="11"/>
      <color theme="0"/>
      <name val="Calibri"/>
      <family val="2"/>
    </font>
    <font>
      <sz val="8"/>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Arial"/>
      <family val="2"/>
    </font>
    <font>
      <sz val="9"/>
      <color theme="1"/>
      <name val="Arial"/>
      <family val="2"/>
    </font>
    <font>
      <b/>
      <sz val="9"/>
      <color rgb="FFFF0000"/>
      <name val="Arial Cyr"/>
      <family val="0"/>
    </font>
    <font>
      <sz val="9"/>
      <color rgb="FFFF0000"/>
      <name val="Arial Cyr"/>
      <family val="0"/>
    </font>
    <font>
      <b/>
      <sz val="9"/>
      <color rgb="FF000000"/>
      <name val="Arial"/>
      <family val="2"/>
    </font>
    <font>
      <b/>
      <sz val="9"/>
      <color theme="1"/>
      <name val="Arial"/>
      <family val="2"/>
    </font>
    <font>
      <sz val="9"/>
      <color rgb="FF333333"/>
      <name val="Arial"/>
      <family val="2"/>
    </font>
    <font>
      <sz val="10"/>
      <color rgb="FFFF0000"/>
      <name val="Arial"/>
      <family val="2"/>
    </font>
    <font>
      <sz val="9"/>
      <color rgb="FFFF0000"/>
      <name val="Arial"/>
      <family val="2"/>
    </font>
    <font>
      <b/>
      <sz val="9"/>
      <color rgb="FFFF0000"/>
      <name val="Arial"/>
      <family val="2"/>
    </font>
    <font>
      <sz val="10"/>
      <color rgb="FF0000FF"/>
      <name val="Arial"/>
      <family val="2"/>
    </font>
    <font>
      <b/>
      <sz val="9"/>
      <color rgb="FF0000FF"/>
      <name val="Arial"/>
      <family val="2"/>
    </font>
    <font>
      <sz val="9"/>
      <color rgb="FF0000FF"/>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right/>
      <top/>
      <bottom style="thin"/>
    </border>
    <border>
      <left style="thin"/>
      <right>
        <color indexed="63"/>
      </right>
      <top style="thin"/>
      <bottom style="thin"/>
    </border>
    <border>
      <left>
        <color indexed="63"/>
      </left>
      <right style="thin"/>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4" fillId="0" borderId="1">
      <alignment horizontal="left" wrapText="1" indent="2"/>
      <protection/>
    </xf>
    <xf numFmtId="49" fontId="54" fillId="0" borderId="2">
      <alignment horizontal="center"/>
      <protection/>
    </xf>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5" fillId="25" borderId="3" applyNumberFormat="0" applyAlignment="0" applyProtection="0"/>
    <xf numFmtId="0" fontId="56" fillId="26" borderId="4" applyNumberFormat="0" applyAlignment="0" applyProtection="0"/>
    <xf numFmtId="0" fontId="57" fillId="26" borderId="3" applyNumberFormat="0" applyAlignment="0" applyProtection="0"/>
    <xf numFmtId="0" fontId="5"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7" borderId="9" applyNumberFormat="0" applyAlignment="0" applyProtection="0"/>
    <xf numFmtId="0" fontId="63" fillId="0" borderId="0" applyNumberFormat="0" applyFill="0" applyBorder="0" applyAlignment="0" applyProtection="0"/>
    <xf numFmtId="0" fontId="64" fillId="28" borderId="0" applyNumberFormat="0" applyBorder="0" applyAlignment="0" applyProtection="0"/>
    <xf numFmtId="0" fontId="52" fillId="0" borderId="0">
      <alignment/>
      <protection/>
    </xf>
    <xf numFmtId="0" fontId="52" fillId="0" borderId="0">
      <alignment/>
      <protection/>
    </xf>
    <xf numFmtId="0" fontId="24" fillId="0" borderId="0">
      <alignment/>
      <protection/>
    </xf>
    <xf numFmtId="0" fontId="2" fillId="0" borderId="0">
      <alignment/>
      <protection/>
    </xf>
    <xf numFmtId="0" fontId="52" fillId="0" borderId="0">
      <alignment/>
      <protection/>
    </xf>
    <xf numFmtId="0" fontId="0" fillId="0" borderId="0">
      <alignment/>
      <protection/>
    </xf>
    <xf numFmtId="0" fontId="52" fillId="0" borderId="0">
      <alignment/>
      <protection/>
    </xf>
    <xf numFmtId="0" fontId="17" fillId="0" borderId="0">
      <alignment/>
      <protection/>
    </xf>
    <xf numFmtId="0" fontId="2" fillId="0" borderId="0">
      <alignment/>
      <protection/>
    </xf>
    <xf numFmtId="0" fontId="0" fillId="0" borderId="0">
      <alignment/>
      <protection/>
    </xf>
    <xf numFmtId="0" fontId="6" fillId="0" borderId="0" applyNumberFormat="0" applyFill="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0" fillId="30" borderId="10" applyNumberFormat="0" applyFont="0" applyAlignment="0" applyProtection="0"/>
    <xf numFmtId="9" fontId="0" fillId="0" borderId="0" applyFont="0" applyFill="0" applyBorder="0" applyAlignment="0" applyProtection="0"/>
    <xf numFmtId="0" fontId="67" fillId="0" borderId="11" applyNumberFormat="0" applyFill="0" applyAlignment="0" applyProtection="0"/>
    <xf numFmtId="0" fontId="68"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69" fillId="31" borderId="0" applyNumberFormat="0" applyBorder="0" applyAlignment="0" applyProtection="0"/>
  </cellStyleXfs>
  <cellXfs count="287">
    <xf numFmtId="0" fontId="0" fillId="0" borderId="0" xfId="0" applyAlignment="1">
      <alignment/>
    </xf>
    <xf numFmtId="0" fontId="0" fillId="0" borderId="0" xfId="0" applyFont="1" applyFill="1" applyAlignment="1">
      <alignment vertical="top"/>
    </xf>
    <xf numFmtId="0" fontId="1" fillId="0" borderId="0" xfId="0" applyFont="1" applyFill="1" applyAlignment="1">
      <alignment vertical="top"/>
    </xf>
    <xf numFmtId="0" fontId="0" fillId="0" borderId="0" xfId="0" applyFont="1" applyFill="1" applyBorder="1" applyAlignment="1">
      <alignment vertical="top"/>
    </xf>
    <xf numFmtId="0" fontId="1" fillId="0" borderId="0" xfId="0" applyFont="1" applyFill="1" applyBorder="1" applyAlignment="1">
      <alignment vertical="top"/>
    </xf>
    <xf numFmtId="168" fontId="0" fillId="0" borderId="0" xfId="0" applyNumberFormat="1" applyFont="1" applyFill="1" applyBorder="1" applyAlignment="1">
      <alignment vertical="top"/>
    </xf>
    <xf numFmtId="168" fontId="0" fillId="0" borderId="0" xfId="0" applyNumberFormat="1" applyFont="1" applyFill="1" applyBorder="1" applyAlignment="1">
      <alignment vertical="top" wrapText="1"/>
    </xf>
    <xf numFmtId="0" fontId="0" fillId="0" borderId="0" xfId="0" applyFont="1" applyAlignment="1">
      <alignment vertical="top"/>
    </xf>
    <xf numFmtId="0" fontId="0" fillId="0" borderId="0" xfId="0" applyFont="1" applyFill="1" applyAlignment="1">
      <alignment horizontal="center" vertical="top"/>
    </xf>
    <xf numFmtId="0" fontId="0" fillId="0" borderId="0" xfId="0" applyFont="1" applyFill="1" applyAlignment="1">
      <alignment horizontal="center" vertical="top" wrapText="1"/>
    </xf>
    <xf numFmtId="168" fontId="1" fillId="0" borderId="0" xfId="0" applyNumberFormat="1" applyFont="1" applyFill="1" applyBorder="1" applyAlignment="1">
      <alignment vertical="top" wrapText="1"/>
    </xf>
    <xf numFmtId="0" fontId="1" fillId="0" borderId="0" xfId="0" applyFont="1" applyAlignment="1">
      <alignment vertical="top"/>
    </xf>
    <xf numFmtId="0" fontId="0" fillId="0" borderId="0" xfId="65" applyFont="1" applyFill="1" applyAlignment="1">
      <alignment vertical="top"/>
      <protection/>
    </xf>
    <xf numFmtId="0" fontId="0" fillId="0" borderId="0" xfId="65" applyFont="1" applyFill="1" applyAlignment="1">
      <alignment vertical="top" wrapText="1"/>
      <protection/>
    </xf>
    <xf numFmtId="0" fontId="4" fillId="0" borderId="0" xfId="65" applyFont="1" applyFill="1" applyAlignment="1">
      <alignment vertical="top"/>
      <protection/>
    </xf>
    <xf numFmtId="0" fontId="1" fillId="0" borderId="0" xfId="65" applyFont="1" applyFill="1" applyAlignment="1">
      <alignment vertical="top"/>
      <protection/>
    </xf>
    <xf numFmtId="0" fontId="0" fillId="0" borderId="0" xfId="65" applyFont="1" applyFill="1" applyBorder="1" applyAlignment="1">
      <alignment vertical="top"/>
      <protection/>
    </xf>
    <xf numFmtId="0" fontId="1" fillId="0" borderId="0" xfId="65" applyFont="1" applyFill="1" applyBorder="1" applyAlignment="1">
      <alignment vertical="top"/>
      <protection/>
    </xf>
    <xf numFmtId="49" fontId="7" fillId="0" borderId="0" xfId="65" applyNumberFormat="1" applyFont="1" applyFill="1" applyAlignment="1">
      <alignment horizontal="center" vertical="top"/>
      <protection/>
    </xf>
    <xf numFmtId="0" fontId="3" fillId="0" borderId="0" xfId="65" applyFont="1" applyFill="1" applyAlignment="1">
      <alignment horizontal="left" vertical="top" wrapText="1"/>
      <protection/>
    </xf>
    <xf numFmtId="49" fontId="3" fillId="0" borderId="0" xfId="65" applyNumberFormat="1" applyFont="1" applyFill="1" applyAlignment="1">
      <alignment horizontal="left" vertical="top" wrapText="1"/>
      <protection/>
    </xf>
    <xf numFmtId="0" fontId="3" fillId="0" borderId="0" xfId="65" applyFont="1" applyFill="1" applyAlignment="1">
      <alignment vertical="top"/>
      <protection/>
    </xf>
    <xf numFmtId="0" fontId="9" fillId="0" borderId="12" xfId="70" applyFont="1" applyFill="1" applyBorder="1" applyAlignment="1">
      <alignment vertical="top" wrapText="1"/>
      <protection/>
    </xf>
    <xf numFmtId="0" fontId="1" fillId="0" borderId="0" xfId="70" applyFont="1" applyFill="1" applyAlignment="1">
      <alignment vertical="top"/>
      <protection/>
    </xf>
    <xf numFmtId="0" fontId="0" fillId="0" borderId="0" xfId="70" applyFont="1" applyFill="1" applyBorder="1" applyAlignment="1">
      <alignment vertical="top"/>
      <protection/>
    </xf>
    <xf numFmtId="0" fontId="1" fillId="0" borderId="0" xfId="70" applyFont="1" applyFill="1" applyBorder="1" applyAlignment="1">
      <alignment vertical="top"/>
      <protection/>
    </xf>
    <xf numFmtId="0" fontId="9" fillId="0" borderId="12" xfId="65" applyFont="1" applyFill="1" applyBorder="1" applyAlignment="1">
      <alignment horizontal="center" vertical="top" wrapText="1"/>
      <protection/>
    </xf>
    <xf numFmtId="170" fontId="9" fillId="0" borderId="12" xfId="65" applyNumberFormat="1" applyFont="1" applyFill="1" applyBorder="1" applyAlignment="1">
      <alignment vertical="top"/>
      <protection/>
    </xf>
    <xf numFmtId="0" fontId="70" fillId="32" borderId="12" xfId="70" applyFont="1" applyFill="1" applyBorder="1" applyAlignment="1">
      <alignment horizontal="left" vertical="top" wrapText="1"/>
      <protection/>
    </xf>
    <xf numFmtId="0" fontId="71" fillId="32" borderId="12" xfId="70" applyFont="1" applyFill="1" applyBorder="1" applyAlignment="1">
      <alignment horizontal="left" vertical="top" wrapText="1"/>
      <protection/>
    </xf>
    <xf numFmtId="4" fontId="9" fillId="0" borderId="12" xfId="65" applyNumberFormat="1" applyFont="1" applyFill="1" applyBorder="1" applyAlignment="1">
      <alignment vertical="top"/>
      <protection/>
    </xf>
    <xf numFmtId="0" fontId="0" fillId="0" borderId="0" xfId="0" applyFont="1" applyAlignment="1">
      <alignment vertical="top" wrapText="1"/>
    </xf>
    <xf numFmtId="0" fontId="0" fillId="0" borderId="0" xfId="68" applyFont="1" applyFill="1" applyAlignment="1">
      <alignment vertical="top" wrapText="1"/>
      <protection/>
    </xf>
    <xf numFmtId="0" fontId="0" fillId="0" borderId="0" xfId="0" applyFont="1" applyFill="1" applyBorder="1" applyAlignment="1">
      <alignment vertical="top" wrapText="1"/>
    </xf>
    <xf numFmtId="0" fontId="0" fillId="0" borderId="0" xfId="68" applyFont="1" applyFill="1" applyAlignment="1">
      <alignment vertical="top"/>
      <protection/>
    </xf>
    <xf numFmtId="0" fontId="0" fillId="0" borderId="0" xfId="68" applyFont="1" applyFill="1">
      <alignment/>
      <protection/>
    </xf>
    <xf numFmtId="0" fontId="1" fillId="0" borderId="0" xfId="68" applyFont="1" applyFill="1" applyAlignment="1">
      <alignment vertical="center"/>
      <protection/>
    </xf>
    <xf numFmtId="168" fontId="0" fillId="0" borderId="0" xfId="68" applyNumberFormat="1" applyFont="1" applyFill="1" applyAlignment="1">
      <alignment vertical="top" wrapText="1"/>
      <protection/>
    </xf>
    <xf numFmtId="0" fontId="11" fillId="0" borderId="0" xfId="68" applyFont="1" applyFill="1" applyAlignment="1">
      <alignment vertical="top" wrapText="1"/>
      <protection/>
    </xf>
    <xf numFmtId="0" fontId="12" fillId="0" borderId="0" xfId="68" applyFont="1" applyFill="1" applyAlignment="1">
      <alignment vertical="top" wrapText="1"/>
      <protection/>
    </xf>
    <xf numFmtId="0" fontId="9" fillId="0" borderId="12" xfId="0" applyFont="1" applyFill="1" applyBorder="1" applyAlignment="1">
      <alignment horizontal="center" vertical="top" wrapText="1"/>
    </xf>
    <xf numFmtId="49" fontId="9" fillId="0" borderId="12" xfId="65" applyNumberFormat="1" applyFont="1" applyFill="1" applyBorder="1" applyAlignment="1">
      <alignment horizontal="center" vertical="top"/>
      <protection/>
    </xf>
    <xf numFmtId="0" fontId="9" fillId="0" borderId="12" xfId="70" applyFont="1" applyFill="1" applyBorder="1" applyAlignment="1">
      <alignment horizontal="left" vertical="top" wrapText="1"/>
      <protection/>
    </xf>
    <xf numFmtId="0" fontId="9" fillId="0" borderId="12" xfId="65" applyFont="1" applyFill="1" applyBorder="1" applyAlignment="1">
      <alignment vertical="top"/>
      <protection/>
    </xf>
    <xf numFmtId="0" fontId="70" fillId="0" borderId="12" xfId="70" applyFont="1" applyFill="1" applyBorder="1" applyAlignment="1">
      <alignment horizontal="left" vertical="top" wrapText="1"/>
      <protection/>
    </xf>
    <xf numFmtId="0" fontId="9" fillId="0" borderId="12" xfId="0" applyFont="1" applyFill="1" applyBorder="1" applyAlignment="1">
      <alignment horizontal="left" vertical="top" wrapText="1"/>
    </xf>
    <xf numFmtId="0" fontId="9" fillId="0" borderId="12" xfId="65" applyFont="1" applyFill="1" applyBorder="1" applyAlignment="1">
      <alignment vertical="top" wrapText="1"/>
      <protection/>
    </xf>
    <xf numFmtId="0" fontId="9" fillId="0" borderId="12" xfId="70" applyFont="1" applyFill="1" applyBorder="1" applyAlignment="1">
      <alignment horizontal="center" vertical="top"/>
      <protection/>
    </xf>
    <xf numFmtId="49" fontId="9" fillId="0" borderId="12" xfId="70" applyNumberFormat="1" applyFont="1" applyFill="1" applyBorder="1" applyAlignment="1">
      <alignment horizontal="center" vertical="top"/>
      <protection/>
    </xf>
    <xf numFmtId="49" fontId="9" fillId="0" borderId="12" xfId="0" applyNumberFormat="1" applyFont="1" applyFill="1" applyBorder="1" applyAlignment="1">
      <alignment horizontal="center" vertical="top"/>
    </xf>
    <xf numFmtId="4" fontId="9" fillId="0" borderId="12" xfId="70" applyNumberFormat="1" applyFont="1" applyFill="1" applyBorder="1" applyAlignment="1">
      <alignment vertical="top"/>
      <protection/>
    </xf>
    <xf numFmtId="0" fontId="9" fillId="0" borderId="12" xfId="70" applyFont="1" applyBorder="1" applyAlignment="1">
      <alignment horizontal="center" vertical="top"/>
      <protection/>
    </xf>
    <xf numFmtId="0" fontId="9" fillId="0" borderId="12" xfId="0" applyFont="1" applyBorder="1" applyAlignment="1">
      <alignment horizontal="center" vertical="top"/>
    </xf>
    <xf numFmtId="0" fontId="9" fillId="0" borderId="12" xfId="65" applyFont="1" applyFill="1" applyBorder="1" applyAlignment="1">
      <alignment horizontal="left" vertical="top" wrapText="1"/>
      <protection/>
    </xf>
    <xf numFmtId="49" fontId="9" fillId="0" borderId="12" xfId="65" applyNumberFormat="1" applyFont="1" applyFill="1" applyBorder="1" applyAlignment="1">
      <alignment horizontal="center" vertical="top" wrapText="1"/>
      <protection/>
    </xf>
    <xf numFmtId="49" fontId="70" fillId="0" borderId="12" xfId="47" applyNumberFormat="1" applyFont="1" applyFill="1" applyBorder="1" applyAlignment="1">
      <alignment horizontal="center" vertical="top" wrapText="1"/>
    </xf>
    <xf numFmtId="49" fontId="9" fillId="32" borderId="12" xfId="65" applyNumberFormat="1" applyFont="1" applyFill="1" applyBorder="1" applyAlignment="1">
      <alignment horizontal="center" vertical="top"/>
      <protection/>
    </xf>
    <xf numFmtId="0" fontId="70" fillId="0" borderId="12" xfId="70" applyFont="1" applyFill="1" applyBorder="1" applyAlignment="1">
      <alignment horizontal="justify" vertical="top" wrapText="1"/>
      <protection/>
    </xf>
    <xf numFmtId="0" fontId="9" fillId="32" borderId="12" xfId="65" applyFont="1" applyFill="1" applyBorder="1" applyAlignment="1">
      <alignment horizontal="center" vertical="top" wrapText="1"/>
      <protection/>
    </xf>
    <xf numFmtId="49" fontId="8" fillId="0" borderId="0" xfId="65" applyNumberFormat="1" applyFont="1" applyFill="1" applyAlignment="1">
      <alignment horizontal="center" vertical="top"/>
      <protection/>
    </xf>
    <xf numFmtId="0" fontId="9" fillId="32" borderId="12" xfId="70" applyFont="1" applyFill="1" applyBorder="1" applyAlignment="1">
      <alignment horizontal="center" vertical="top"/>
      <protection/>
    </xf>
    <xf numFmtId="0" fontId="9" fillId="0" borderId="12" xfId="70" applyFont="1" applyFill="1" applyBorder="1" applyAlignment="1">
      <alignment horizontal="center" vertical="top" wrapText="1"/>
      <protection/>
    </xf>
    <xf numFmtId="0" fontId="0" fillId="0" borderId="0" xfId="0" applyAlignment="1">
      <alignment horizontal="center" vertical="top"/>
    </xf>
    <xf numFmtId="0" fontId="70" fillId="32" borderId="12" xfId="70" applyFont="1" applyFill="1" applyBorder="1" applyAlignment="1">
      <alignment horizontal="justify" vertical="top" wrapText="1"/>
      <protection/>
    </xf>
    <xf numFmtId="0" fontId="13" fillId="0" borderId="0" xfId="0" applyFont="1" applyFill="1" applyBorder="1" applyAlignment="1">
      <alignment vertical="center" wrapText="1"/>
    </xf>
    <xf numFmtId="0" fontId="9" fillId="32" borderId="12" xfId="0" applyFont="1" applyFill="1" applyBorder="1" applyAlignment="1">
      <alignment horizontal="left" vertical="top" wrapText="1"/>
    </xf>
    <xf numFmtId="2" fontId="9" fillId="0" borderId="0" xfId="65" applyNumberFormat="1" applyFont="1" applyFill="1" applyAlignment="1">
      <alignment vertical="top"/>
      <protection/>
    </xf>
    <xf numFmtId="4" fontId="0" fillId="0" borderId="0" xfId="65" applyNumberFormat="1" applyFont="1" applyFill="1" applyAlignment="1">
      <alignment vertical="top"/>
      <protection/>
    </xf>
    <xf numFmtId="4" fontId="9" fillId="32" borderId="12" xfId="65" applyNumberFormat="1" applyFont="1" applyFill="1" applyBorder="1" applyAlignment="1">
      <alignment vertical="top"/>
      <protection/>
    </xf>
    <xf numFmtId="4" fontId="7" fillId="0" borderId="0" xfId="65" applyNumberFormat="1" applyFont="1" applyFill="1" applyAlignment="1">
      <alignment horizontal="center" vertical="top"/>
      <protection/>
    </xf>
    <xf numFmtId="49" fontId="9" fillId="0" borderId="12" xfId="66" applyNumberFormat="1" applyFont="1" applyFill="1" applyBorder="1" applyAlignment="1">
      <alignment horizontal="center" vertical="top"/>
      <protection/>
    </xf>
    <xf numFmtId="0" fontId="3" fillId="0" borderId="0" xfId="0" applyNumberFormat="1" applyFont="1" applyFill="1" applyBorder="1" applyAlignment="1">
      <alignment vertical="top" wrapText="1"/>
    </xf>
    <xf numFmtId="49" fontId="3" fillId="0" borderId="0" xfId="0" applyNumberFormat="1" applyFont="1" applyFill="1" applyAlignment="1">
      <alignment horizontal="left" vertical="top" wrapText="1"/>
    </xf>
    <xf numFmtId="0" fontId="0" fillId="0" borderId="0" xfId="0" applyFont="1" applyAlignment="1">
      <alignment vertical="center"/>
    </xf>
    <xf numFmtId="0" fontId="0" fillId="0" borderId="0" xfId="0" applyFont="1" applyAlignment="1">
      <alignment horizontal="center" vertical="top" wrapText="1"/>
    </xf>
    <xf numFmtId="0" fontId="18" fillId="0" borderId="0" xfId="72" applyFont="1" applyFill="1">
      <alignment/>
      <protection/>
    </xf>
    <xf numFmtId="0" fontId="0" fillId="0" borderId="0" xfId="72" applyFont="1" applyFill="1">
      <alignment/>
      <protection/>
    </xf>
    <xf numFmtId="0" fontId="3" fillId="0" borderId="0" xfId="0" applyFont="1" applyAlignment="1">
      <alignment horizontal="left" vertical="top" wrapText="1"/>
    </xf>
    <xf numFmtId="0" fontId="0" fillId="0" borderId="0" xfId="0" applyFont="1" applyAlignment="1">
      <alignment/>
    </xf>
    <xf numFmtId="49" fontId="16" fillId="0" borderId="0" xfId="0" applyNumberFormat="1" applyFont="1" applyFill="1" applyAlignment="1">
      <alignment horizontal="left" vertical="top" wrapText="1"/>
    </xf>
    <xf numFmtId="0" fontId="18" fillId="0" borderId="0" xfId="72" applyFont="1" applyFill="1" applyAlignment="1">
      <alignment horizontal="center" vertical="center"/>
      <protection/>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72" applyFont="1" applyFill="1" applyBorder="1" applyAlignment="1">
      <alignment horizontal="center" wrapText="1"/>
      <protection/>
    </xf>
    <xf numFmtId="0" fontId="3" fillId="0" borderId="0" xfId="0" applyFont="1" applyFill="1" applyBorder="1" applyAlignment="1">
      <alignment horizontal="right" vertical="center"/>
    </xf>
    <xf numFmtId="0" fontId="0" fillId="0" borderId="12" xfId="72" applyFont="1" applyFill="1" applyBorder="1" applyAlignment="1">
      <alignment horizontal="center" vertical="top" wrapText="1"/>
      <protection/>
    </xf>
    <xf numFmtId="0" fontId="0" fillId="0" borderId="12" xfId="72" applyFont="1" applyFill="1" applyBorder="1" applyAlignment="1">
      <alignment horizontal="center" vertical="center" wrapText="1"/>
      <protection/>
    </xf>
    <xf numFmtId="0" fontId="0" fillId="0" borderId="13" xfId="72" applyFont="1" applyFill="1" applyBorder="1" applyAlignment="1">
      <alignment horizontal="center" vertical="center" wrapText="1"/>
      <protection/>
    </xf>
    <xf numFmtId="0" fontId="0" fillId="0" borderId="12" xfId="72" applyFont="1" applyFill="1" applyBorder="1" applyAlignment="1">
      <alignment horizontal="center" vertical="center"/>
      <protection/>
    </xf>
    <xf numFmtId="0" fontId="0" fillId="0" borderId="12" xfId="72" applyFont="1" applyFill="1" applyBorder="1" applyAlignment="1">
      <alignment vertical="center"/>
      <protection/>
    </xf>
    <xf numFmtId="172" fontId="0" fillId="0" borderId="12" xfId="72" applyNumberFormat="1" applyFont="1" applyFill="1" applyBorder="1" applyAlignment="1">
      <alignment horizontal="center" vertical="center"/>
      <protection/>
    </xf>
    <xf numFmtId="0" fontId="1" fillId="0" borderId="12" xfId="0" applyFont="1" applyBorder="1" applyAlignment="1">
      <alignment vertical="center"/>
    </xf>
    <xf numFmtId="0" fontId="19" fillId="0" borderId="12" xfId="72" applyFont="1" applyFill="1" applyBorder="1" applyAlignment="1">
      <alignment vertical="center"/>
      <protection/>
    </xf>
    <xf numFmtId="172" fontId="1" fillId="0" borderId="12" xfId="72" applyNumberFormat="1" applyFont="1" applyFill="1" applyBorder="1" applyAlignment="1">
      <alignment horizontal="center" vertical="center"/>
      <protection/>
    </xf>
    <xf numFmtId="0" fontId="1" fillId="0" borderId="0" xfId="0" applyFont="1" applyAlignment="1">
      <alignment vertical="center"/>
    </xf>
    <xf numFmtId="0" fontId="0" fillId="0" borderId="0" xfId="0" applyFont="1" applyAlignment="1">
      <alignment horizontal="left" vertical="center"/>
    </xf>
    <xf numFmtId="0" fontId="0" fillId="0" borderId="0" xfId="0" applyAlignment="1">
      <alignment vertical="top"/>
    </xf>
    <xf numFmtId="49" fontId="2" fillId="0" borderId="0" xfId="65" applyNumberFormat="1" applyFont="1" applyFill="1" applyAlignment="1">
      <alignment horizontal="center" vertical="top"/>
      <protection/>
    </xf>
    <xf numFmtId="0" fontId="9" fillId="0" borderId="14" xfId="65" applyFont="1" applyFill="1" applyBorder="1" applyAlignment="1">
      <alignment vertical="top"/>
      <protection/>
    </xf>
    <xf numFmtId="0" fontId="9" fillId="0" borderId="0" xfId="65" applyFont="1" applyFill="1" applyBorder="1" applyAlignment="1">
      <alignment vertical="top"/>
      <protection/>
    </xf>
    <xf numFmtId="0" fontId="9" fillId="0" borderId="0" xfId="70" applyFont="1" applyAlignment="1">
      <alignment horizontal="center" vertical="top"/>
      <protection/>
    </xf>
    <xf numFmtId="49" fontId="20" fillId="0" borderId="0" xfId="65" applyNumberFormat="1" applyFont="1" applyFill="1" applyAlignment="1">
      <alignment horizontal="center" vertical="top"/>
      <protection/>
    </xf>
    <xf numFmtId="0" fontId="9" fillId="0" borderId="0" xfId="0" applyFont="1" applyFill="1" applyBorder="1" applyAlignment="1">
      <alignment horizontal="right" vertical="top"/>
    </xf>
    <xf numFmtId="49" fontId="9" fillId="0" borderId="12" xfId="0" applyNumberFormat="1" applyFont="1" applyFill="1" applyBorder="1" applyAlignment="1">
      <alignment horizontal="center" vertical="top" wrapText="1"/>
    </xf>
    <xf numFmtId="49" fontId="9" fillId="0" borderId="0" xfId="65" applyNumberFormat="1" applyFont="1" applyFill="1" applyAlignment="1">
      <alignment horizontal="center" vertical="top"/>
      <protection/>
    </xf>
    <xf numFmtId="0" fontId="21" fillId="0" borderId="0" xfId="0" applyFont="1" applyFill="1" applyBorder="1" applyAlignment="1">
      <alignment vertical="center" wrapText="1"/>
    </xf>
    <xf numFmtId="0" fontId="9" fillId="0" borderId="12" xfId="0" applyFont="1" applyFill="1" applyBorder="1" applyAlignment="1">
      <alignment vertical="top" wrapText="1"/>
    </xf>
    <xf numFmtId="4" fontId="9" fillId="0" borderId="12" xfId="65" applyNumberFormat="1" applyFont="1" applyFill="1" applyBorder="1" applyAlignment="1">
      <alignment horizontal="right" vertical="top" wrapText="1"/>
      <protection/>
    </xf>
    <xf numFmtId="49" fontId="70" fillId="0" borderId="12" xfId="49" applyNumberFormat="1" applyFont="1" applyFill="1" applyBorder="1" applyAlignment="1">
      <alignment horizontal="center" vertical="top" wrapText="1"/>
    </xf>
    <xf numFmtId="0" fontId="9" fillId="0" borderId="12" xfId="0" applyFont="1" applyFill="1" applyBorder="1" applyAlignment="1">
      <alignment horizontal="center" vertical="top"/>
    </xf>
    <xf numFmtId="0" fontId="9" fillId="32" borderId="12" xfId="65" applyFont="1" applyFill="1" applyBorder="1" applyAlignment="1">
      <alignment vertical="top" wrapText="1"/>
      <protection/>
    </xf>
    <xf numFmtId="0" fontId="0" fillId="0" borderId="0" xfId="0" applyFont="1" applyAlignment="1">
      <alignment horizontal="center" vertical="top"/>
    </xf>
    <xf numFmtId="0" fontId="9" fillId="0" borderId="0" xfId="65" applyFont="1" applyFill="1" applyAlignment="1">
      <alignment vertical="top"/>
      <protection/>
    </xf>
    <xf numFmtId="0" fontId="9" fillId="0" borderId="0" xfId="65" applyFont="1" applyFill="1" applyAlignment="1">
      <alignment vertical="top" wrapText="1"/>
      <protection/>
    </xf>
    <xf numFmtId="0" fontId="9" fillId="0" borderId="0" xfId="65" applyFont="1" applyFill="1" applyAlignment="1">
      <alignment horizontal="left" vertical="top" wrapText="1"/>
      <protection/>
    </xf>
    <xf numFmtId="0" fontId="9" fillId="0" borderId="0" xfId="70" applyFont="1" applyFill="1" applyAlignment="1">
      <alignment horizontal="center" vertical="top" wrapText="1"/>
      <protection/>
    </xf>
    <xf numFmtId="49" fontId="9" fillId="0" borderId="0" xfId="65" applyNumberFormat="1" applyFont="1" applyFill="1" applyAlignment="1">
      <alignment horizontal="left" vertical="top" wrapText="1"/>
      <protection/>
    </xf>
    <xf numFmtId="0" fontId="70" fillId="0" borderId="12" xfId="52" applyNumberFormat="1" applyFont="1" applyFill="1" applyBorder="1" applyAlignment="1">
      <alignment horizontal="justify" vertical="top" wrapText="1"/>
    </xf>
    <xf numFmtId="0" fontId="70" fillId="32" borderId="12" xfId="52" applyNumberFormat="1" applyFont="1" applyFill="1" applyBorder="1" applyAlignment="1">
      <alignment horizontal="justify" vertical="top" wrapText="1"/>
    </xf>
    <xf numFmtId="0" fontId="9" fillId="0" borderId="12" xfId="74" applyFont="1" applyFill="1" applyBorder="1" applyAlignment="1">
      <alignment horizontal="center" vertical="top" wrapText="1"/>
      <protection/>
    </xf>
    <xf numFmtId="0" fontId="9" fillId="0" borderId="0" xfId="70" applyFont="1" applyFill="1" applyAlignment="1">
      <alignment vertical="top"/>
      <protection/>
    </xf>
    <xf numFmtId="0" fontId="9" fillId="0" borderId="0" xfId="70" applyFont="1" applyFill="1" applyBorder="1" applyAlignment="1">
      <alignment vertical="top"/>
      <protection/>
    </xf>
    <xf numFmtId="0" fontId="9" fillId="0" borderId="0" xfId="70" applyFont="1" applyFill="1" applyAlignment="1">
      <alignment horizontal="center" vertical="top"/>
      <protection/>
    </xf>
    <xf numFmtId="2" fontId="20" fillId="0" borderId="0" xfId="65" applyNumberFormat="1" applyFont="1" applyFill="1" applyAlignment="1">
      <alignment horizontal="center" vertical="top"/>
      <protection/>
    </xf>
    <xf numFmtId="2" fontId="72" fillId="0" borderId="0" xfId="65" applyNumberFormat="1" applyFont="1" applyFill="1" applyAlignment="1">
      <alignment horizontal="center" vertical="top"/>
      <protection/>
    </xf>
    <xf numFmtId="2" fontId="73" fillId="0" borderId="0" xfId="65" applyNumberFormat="1" applyFont="1" applyFill="1" applyAlignment="1">
      <alignment horizontal="center" vertical="top"/>
      <protection/>
    </xf>
    <xf numFmtId="4" fontId="20" fillId="0" borderId="0" xfId="65" applyNumberFormat="1" applyFont="1" applyFill="1" applyAlignment="1">
      <alignment horizontal="center" vertical="top"/>
      <protection/>
    </xf>
    <xf numFmtId="0" fontId="9" fillId="0" borderId="0" xfId="68" applyFont="1" applyFill="1" applyAlignment="1">
      <alignment vertical="top" wrapText="1"/>
      <protection/>
    </xf>
    <xf numFmtId="0" fontId="9" fillId="0" borderId="0" xfId="0" applyFont="1" applyFill="1" applyBorder="1" applyAlignment="1">
      <alignment vertical="top"/>
    </xf>
    <xf numFmtId="0" fontId="9" fillId="0" borderId="0" xfId="70" applyFont="1" applyAlignment="1">
      <alignment horizontal="center" vertical="center"/>
      <protection/>
    </xf>
    <xf numFmtId="0" fontId="9" fillId="0" borderId="0" xfId="0" applyFont="1" applyFill="1" applyBorder="1" applyAlignment="1">
      <alignment vertical="top" wrapText="1"/>
    </xf>
    <xf numFmtId="0" fontId="9" fillId="0" borderId="0" xfId="68" applyFont="1" applyFill="1" applyAlignment="1">
      <alignment horizontal="center" vertical="top"/>
      <protection/>
    </xf>
    <xf numFmtId="0" fontId="9" fillId="0" borderId="0" xfId="68" applyFont="1" applyFill="1" applyAlignment="1">
      <alignment vertical="top"/>
      <protection/>
    </xf>
    <xf numFmtId="0" fontId="9" fillId="0" borderId="0" xfId="68" applyFont="1" applyFill="1" applyAlignment="1">
      <alignment horizontal="left" vertical="top"/>
      <protection/>
    </xf>
    <xf numFmtId="0" fontId="9" fillId="0" borderId="0" xfId="68" applyFont="1" applyFill="1" applyAlignment="1">
      <alignment horizontal="center"/>
      <protection/>
    </xf>
    <xf numFmtId="0" fontId="9" fillId="0" borderId="0" xfId="68" applyFont="1" applyFill="1">
      <alignment/>
      <protection/>
    </xf>
    <xf numFmtId="0" fontId="9" fillId="0" borderId="0" xfId="0" applyFont="1" applyFill="1" applyAlignment="1">
      <alignment horizontal="right"/>
    </xf>
    <xf numFmtId="0" fontId="9" fillId="0" borderId="0" xfId="68" applyFont="1" applyFill="1" applyAlignment="1">
      <alignment horizontal="right"/>
      <protection/>
    </xf>
    <xf numFmtId="0" fontId="9" fillId="0" borderId="0" xfId="0" applyFont="1" applyFill="1" applyAlignment="1">
      <alignment/>
    </xf>
    <xf numFmtId="0" fontId="9" fillId="0" borderId="12" xfId="68" applyFont="1" applyFill="1" applyBorder="1" applyAlignment="1">
      <alignment horizontal="center" vertical="top" wrapText="1"/>
      <protection/>
    </xf>
    <xf numFmtId="49" fontId="9" fillId="0" borderId="12" xfId="68" applyNumberFormat="1" applyFont="1" applyFill="1" applyBorder="1" applyAlignment="1">
      <alignment horizontal="center" vertical="top" wrapText="1"/>
      <protection/>
    </xf>
    <xf numFmtId="4" fontId="9" fillId="0" borderId="12" xfId="68" applyNumberFormat="1" applyFont="1" applyFill="1" applyBorder="1" applyAlignment="1">
      <alignment horizontal="center" vertical="top" wrapText="1"/>
      <protection/>
    </xf>
    <xf numFmtId="0" fontId="9" fillId="0" borderId="12" xfId="68" applyFont="1" applyFill="1" applyBorder="1" applyAlignment="1">
      <alignment horizontal="center" vertical="center" wrapText="1"/>
      <protection/>
    </xf>
    <xf numFmtId="4" fontId="9" fillId="0" borderId="12" xfId="68" applyNumberFormat="1" applyFont="1" applyFill="1" applyBorder="1" applyAlignment="1">
      <alignment horizontal="center" vertical="center" wrapText="1"/>
      <protection/>
    </xf>
    <xf numFmtId="0" fontId="9" fillId="0" borderId="0" xfId="0" applyFont="1" applyFill="1" applyAlignment="1">
      <alignment horizontal="center" vertical="top"/>
    </xf>
    <xf numFmtId="0" fontId="9" fillId="0" borderId="0" xfId="0" applyFont="1" applyFill="1" applyBorder="1" applyAlignment="1">
      <alignment horizontal="center" vertical="top"/>
    </xf>
    <xf numFmtId="0" fontId="9" fillId="0" borderId="0" xfId="0" applyFont="1" applyFill="1" applyAlignment="1">
      <alignment vertical="top"/>
    </xf>
    <xf numFmtId="49" fontId="9" fillId="0" borderId="0" xfId="0" applyNumberFormat="1" applyFont="1" applyFill="1" applyBorder="1" applyAlignment="1">
      <alignment horizontal="left" vertical="top" wrapText="1"/>
    </xf>
    <xf numFmtId="49" fontId="9" fillId="0" borderId="0" xfId="0" applyNumberFormat="1" applyFont="1" applyFill="1" applyBorder="1" applyAlignment="1">
      <alignment vertical="top" wrapText="1"/>
    </xf>
    <xf numFmtId="0" fontId="9" fillId="0" borderId="0" xfId="0" applyFont="1" applyFill="1" applyAlignment="1">
      <alignment horizontal="center" vertical="top" wrapText="1"/>
    </xf>
    <xf numFmtId="0" fontId="9" fillId="0" borderId="13" xfId="0" applyFont="1" applyFill="1" applyBorder="1" applyAlignment="1">
      <alignment horizontal="center" vertical="top" wrapText="1"/>
    </xf>
    <xf numFmtId="0" fontId="9" fillId="0" borderId="12" xfId="0" applyFont="1" applyFill="1" applyBorder="1" applyAlignment="1">
      <alignment vertical="top"/>
    </xf>
    <xf numFmtId="4" fontId="9" fillId="0" borderId="12" xfId="0" applyNumberFormat="1" applyFont="1" applyFill="1" applyBorder="1" applyAlignment="1">
      <alignment vertical="top"/>
    </xf>
    <xf numFmtId="0" fontId="9" fillId="0" borderId="12" xfId="0" applyNumberFormat="1" applyFont="1" applyFill="1" applyBorder="1" applyAlignment="1">
      <alignment vertical="top" wrapText="1"/>
    </xf>
    <xf numFmtId="0" fontId="9" fillId="0" borderId="15" xfId="0" applyFont="1" applyBorder="1" applyAlignment="1">
      <alignment vertical="top" wrapText="1"/>
    </xf>
    <xf numFmtId="0" fontId="9" fillId="0" borderId="0" xfId="0" applyFont="1" applyAlignment="1">
      <alignment vertical="top"/>
    </xf>
    <xf numFmtId="0" fontId="9" fillId="0" borderId="12" xfId="0" applyFont="1" applyBorder="1" applyAlignment="1">
      <alignment horizontal="center" vertical="top" wrapText="1"/>
    </xf>
    <xf numFmtId="0" fontId="9" fillId="0" borderId="12" xfId="0" applyNumberFormat="1" applyFont="1" applyBorder="1" applyAlignment="1">
      <alignment vertical="top" wrapText="1"/>
    </xf>
    <xf numFmtId="4" fontId="9" fillId="0" borderId="12" xfId="0" applyNumberFormat="1" applyFont="1" applyFill="1" applyBorder="1" applyAlignment="1">
      <alignment vertical="top" wrapText="1"/>
    </xf>
    <xf numFmtId="168" fontId="9" fillId="0" borderId="0" xfId="0" applyNumberFormat="1" applyFont="1" applyFill="1" applyBorder="1" applyAlignment="1">
      <alignment vertical="top" wrapText="1"/>
    </xf>
    <xf numFmtId="0" fontId="9" fillId="0" borderId="0" xfId="0" applyFont="1" applyAlignment="1">
      <alignment vertical="top" wrapText="1"/>
    </xf>
    <xf numFmtId="168" fontId="9" fillId="0" borderId="0" xfId="0" applyNumberFormat="1" applyFont="1" applyFill="1" applyBorder="1" applyAlignment="1">
      <alignment vertical="top"/>
    </xf>
    <xf numFmtId="2" fontId="9" fillId="0" borderId="0" xfId="0" applyNumberFormat="1" applyFont="1" applyFill="1" applyAlignment="1">
      <alignment vertical="top"/>
    </xf>
    <xf numFmtId="0" fontId="10" fillId="0" borderId="12" xfId="65" applyFont="1" applyFill="1" applyBorder="1" applyAlignment="1">
      <alignment horizontal="center" vertical="top" wrapText="1"/>
      <protection/>
    </xf>
    <xf numFmtId="0" fontId="22" fillId="0" borderId="12" xfId="65" applyFont="1" applyFill="1" applyBorder="1" applyAlignment="1">
      <alignment horizontal="left" vertical="top" wrapText="1"/>
      <protection/>
    </xf>
    <xf numFmtId="0" fontId="10" fillId="0" borderId="12" xfId="70" applyFont="1" applyFill="1" applyBorder="1" applyAlignment="1">
      <alignment horizontal="center" vertical="top" wrapText="1"/>
      <protection/>
    </xf>
    <xf numFmtId="49" fontId="10" fillId="0" borderId="12" xfId="65" applyNumberFormat="1" applyFont="1" applyFill="1" applyBorder="1" applyAlignment="1">
      <alignment horizontal="center" vertical="top"/>
      <protection/>
    </xf>
    <xf numFmtId="49" fontId="10" fillId="32" borderId="12" xfId="65" applyNumberFormat="1" applyFont="1" applyFill="1" applyBorder="1" applyAlignment="1">
      <alignment horizontal="center" vertical="top"/>
      <protection/>
    </xf>
    <xf numFmtId="0" fontId="10" fillId="0" borderId="12" xfId="70" applyFont="1" applyBorder="1" applyAlignment="1">
      <alignment horizontal="center" vertical="top"/>
      <protection/>
    </xf>
    <xf numFmtId="49" fontId="22" fillId="0" borderId="12" xfId="65" applyNumberFormat="1" applyFont="1" applyFill="1" applyBorder="1" applyAlignment="1">
      <alignment horizontal="center" vertical="top"/>
      <protection/>
    </xf>
    <xf numFmtId="4" fontId="10" fillId="32" borderId="12" xfId="65" applyNumberFormat="1" applyFont="1" applyFill="1" applyBorder="1" applyAlignment="1">
      <alignment vertical="top"/>
      <protection/>
    </xf>
    <xf numFmtId="0" fontId="74" fillId="0" borderId="12" xfId="52" applyNumberFormat="1" applyFont="1" applyFill="1" applyBorder="1" applyAlignment="1">
      <alignment horizontal="justify" vertical="top" wrapText="1"/>
    </xf>
    <xf numFmtId="49" fontId="10" fillId="0" borderId="12" xfId="70" applyNumberFormat="1" applyFont="1" applyFill="1" applyBorder="1" applyAlignment="1">
      <alignment horizontal="center" vertical="top"/>
      <protection/>
    </xf>
    <xf numFmtId="0" fontId="75" fillId="32" borderId="12" xfId="70" applyFont="1" applyFill="1" applyBorder="1" applyAlignment="1">
      <alignment horizontal="left" vertical="top" wrapText="1"/>
      <protection/>
    </xf>
    <xf numFmtId="0" fontId="10" fillId="0" borderId="12" xfId="65" applyFont="1" applyFill="1" applyBorder="1" applyAlignment="1">
      <alignment vertical="top" wrapText="1"/>
      <protection/>
    </xf>
    <xf numFmtId="0" fontId="10" fillId="0" borderId="12" xfId="65" applyFont="1" applyFill="1" applyBorder="1" applyAlignment="1">
      <alignment vertical="center" wrapText="1"/>
      <protection/>
    </xf>
    <xf numFmtId="49" fontId="10" fillId="0" borderId="12" xfId="65" applyNumberFormat="1" applyFont="1" applyFill="1" applyBorder="1" applyAlignment="1">
      <alignment horizontal="center" vertical="center"/>
      <protection/>
    </xf>
    <xf numFmtId="0" fontId="1" fillId="0" borderId="0" xfId="65" applyFont="1" applyFill="1" applyAlignment="1">
      <alignment vertical="center"/>
      <protection/>
    </xf>
    <xf numFmtId="0" fontId="74" fillId="32" borderId="12" xfId="52" applyNumberFormat="1" applyFont="1" applyFill="1" applyBorder="1" applyAlignment="1">
      <alignment horizontal="justify" vertical="top" wrapText="1"/>
    </xf>
    <xf numFmtId="0" fontId="76" fillId="0" borderId="12" xfId="0" applyFont="1" applyBorder="1" applyAlignment="1">
      <alignment wrapText="1"/>
    </xf>
    <xf numFmtId="0" fontId="10" fillId="32" borderId="12" xfId="70" applyFont="1" applyFill="1" applyBorder="1" applyAlignment="1">
      <alignment vertical="top" wrapText="1"/>
      <protection/>
    </xf>
    <xf numFmtId="0" fontId="9" fillId="32" borderId="12" xfId="70" applyFont="1" applyFill="1" applyBorder="1" applyAlignment="1">
      <alignment vertical="top" wrapText="1"/>
      <protection/>
    </xf>
    <xf numFmtId="0" fontId="9" fillId="32" borderId="12" xfId="70" applyFont="1" applyFill="1" applyBorder="1" applyAlignment="1">
      <alignment horizontal="left" vertical="top" wrapText="1"/>
      <protection/>
    </xf>
    <xf numFmtId="0" fontId="9" fillId="32" borderId="12" xfId="0" applyFont="1" applyFill="1" applyBorder="1" applyAlignment="1">
      <alignment vertical="top" wrapText="1"/>
    </xf>
    <xf numFmtId="0" fontId="10" fillId="0" borderId="12" xfId="66" applyFont="1" applyFill="1" applyBorder="1" applyAlignment="1">
      <alignment vertical="top" wrapText="1"/>
      <protection/>
    </xf>
    <xf numFmtId="0" fontId="9" fillId="0" borderId="12" xfId="66" applyFont="1" applyFill="1" applyBorder="1" applyAlignment="1">
      <alignment vertical="top" wrapText="1"/>
      <protection/>
    </xf>
    <xf numFmtId="4" fontId="10" fillId="0" borderId="12" xfId="65" applyNumberFormat="1" applyFont="1" applyFill="1" applyBorder="1" applyAlignment="1">
      <alignment horizontal="right" vertical="top" wrapText="1"/>
      <protection/>
    </xf>
    <xf numFmtId="0" fontId="10" fillId="0" borderId="12" xfId="70" applyFont="1" applyFill="1" applyBorder="1" applyAlignment="1">
      <alignment horizontal="center" vertical="top"/>
      <protection/>
    </xf>
    <xf numFmtId="4" fontId="10" fillId="0" borderId="12" xfId="65" applyNumberFormat="1" applyFont="1" applyFill="1" applyBorder="1" applyAlignment="1">
      <alignment vertical="top"/>
      <protection/>
    </xf>
    <xf numFmtId="4" fontId="10" fillId="0" borderId="12" xfId="70" applyNumberFormat="1" applyFont="1" applyFill="1" applyBorder="1" applyAlignment="1">
      <alignment vertical="top"/>
      <protection/>
    </xf>
    <xf numFmtId="0" fontId="10" fillId="0" borderId="12" xfId="70" applyFont="1" applyFill="1" applyBorder="1" applyAlignment="1">
      <alignment horizontal="center" vertical="center"/>
      <protection/>
    </xf>
    <xf numFmtId="49" fontId="74" fillId="0" borderId="12" xfId="47" applyNumberFormat="1" applyFont="1" applyFill="1" applyBorder="1" applyAlignment="1">
      <alignment horizontal="center" vertical="center" wrapText="1"/>
    </xf>
    <xf numFmtId="4" fontId="10" fillId="0" borderId="12" xfId="65" applyNumberFormat="1" applyFont="1" applyFill="1" applyBorder="1" applyAlignment="1">
      <alignment vertical="center"/>
      <protection/>
    </xf>
    <xf numFmtId="0" fontId="0" fillId="0" borderId="0" xfId="70" applyFont="1" applyFill="1" applyAlignment="1">
      <alignment horizontal="center" vertical="top"/>
      <protection/>
    </xf>
    <xf numFmtId="0" fontId="10" fillId="0" borderId="12" xfId="0" applyFont="1" applyFill="1" applyBorder="1" applyAlignment="1">
      <alignment horizontal="center" vertical="top"/>
    </xf>
    <xf numFmtId="0" fontId="10" fillId="0" borderId="12" xfId="0" applyFont="1" applyFill="1" applyBorder="1" applyAlignment="1">
      <alignment vertical="top"/>
    </xf>
    <xf numFmtId="4" fontId="10" fillId="0" borderId="12" xfId="0" applyNumberFormat="1" applyFont="1" applyFill="1" applyBorder="1" applyAlignment="1">
      <alignment vertical="top"/>
    </xf>
    <xf numFmtId="0" fontId="10" fillId="0" borderId="0" xfId="0" applyFont="1" applyFill="1" applyAlignment="1">
      <alignment vertical="top"/>
    </xf>
    <xf numFmtId="0" fontId="10" fillId="0" borderId="12" xfId="0" applyFont="1" applyFill="1" applyBorder="1" applyAlignment="1">
      <alignment vertical="top" wrapText="1"/>
    </xf>
    <xf numFmtId="0" fontId="10" fillId="0" borderId="12" xfId="0" applyFont="1" applyBorder="1" applyAlignment="1">
      <alignment horizontal="center" vertical="top"/>
    </xf>
    <xf numFmtId="0" fontId="10" fillId="0" borderId="15" xfId="0" applyFont="1" applyBorder="1" applyAlignment="1">
      <alignment vertical="top" wrapText="1"/>
    </xf>
    <xf numFmtId="0" fontId="10" fillId="0" borderId="0" xfId="0" applyFont="1" applyAlignment="1">
      <alignment vertical="top"/>
    </xf>
    <xf numFmtId="4" fontId="10" fillId="0" borderId="12" xfId="0" applyNumberFormat="1" applyFont="1" applyFill="1" applyBorder="1" applyAlignment="1">
      <alignment vertical="top" wrapText="1"/>
    </xf>
    <xf numFmtId="0" fontId="10" fillId="0" borderId="12" xfId="0" applyFont="1" applyFill="1" applyBorder="1" applyAlignment="1">
      <alignment horizontal="center" vertical="top" wrapText="1"/>
    </xf>
    <xf numFmtId="168" fontId="10" fillId="0" borderId="0" xfId="0" applyNumberFormat="1" applyFont="1" applyFill="1" applyBorder="1" applyAlignment="1">
      <alignment vertical="top" wrapText="1"/>
    </xf>
    <xf numFmtId="4" fontId="10" fillId="0" borderId="12" xfId="0" applyNumberFormat="1" applyFont="1" applyBorder="1" applyAlignment="1">
      <alignment vertical="top"/>
    </xf>
    <xf numFmtId="4" fontId="9" fillId="0" borderId="12" xfId="0" applyNumberFormat="1" applyFont="1" applyBorder="1" applyAlignment="1">
      <alignment vertical="top"/>
    </xf>
    <xf numFmtId="0" fontId="22" fillId="0" borderId="0" xfId="65" applyFont="1" applyFill="1" applyAlignment="1">
      <alignment vertical="top"/>
      <protection/>
    </xf>
    <xf numFmtId="0" fontId="9" fillId="0" borderId="0" xfId="0" applyFont="1" applyFill="1" applyBorder="1" applyAlignment="1">
      <alignment vertical="center" wrapText="1"/>
    </xf>
    <xf numFmtId="0" fontId="10" fillId="0" borderId="0" xfId="65" applyFont="1" applyFill="1" applyAlignment="1">
      <alignment vertical="top"/>
      <protection/>
    </xf>
    <xf numFmtId="0" fontId="10" fillId="0" borderId="0" xfId="70" applyFont="1" applyFill="1" applyAlignment="1">
      <alignment vertical="top"/>
      <protection/>
    </xf>
    <xf numFmtId="49" fontId="9" fillId="0" borderId="0" xfId="0" applyNumberFormat="1" applyFont="1" applyFill="1" applyAlignment="1">
      <alignment vertical="top" wrapText="1"/>
    </xf>
    <xf numFmtId="49" fontId="3" fillId="0" borderId="0" xfId="0" applyNumberFormat="1" applyFont="1" applyFill="1" applyAlignment="1">
      <alignment vertical="top" wrapText="1"/>
    </xf>
    <xf numFmtId="0" fontId="71" fillId="0" borderId="12" xfId="70" applyFont="1" applyFill="1" applyBorder="1" applyAlignment="1">
      <alignment horizontal="left" vertical="top" wrapText="1"/>
      <protection/>
    </xf>
    <xf numFmtId="0" fontId="10" fillId="0" borderId="12" xfId="70" applyFont="1" applyFill="1" applyBorder="1" applyAlignment="1">
      <alignment vertical="top" wrapText="1"/>
      <protection/>
    </xf>
    <xf numFmtId="49" fontId="74" fillId="0" borderId="12" xfId="47" applyNumberFormat="1" applyFont="1" applyFill="1" applyBorder="1" applyAlignment="1">
      <alignment horizontal="center" vertical="top" wrapText="1"/>
    </xf>
    <xf numFmtId="0" fontId="10" fillId="32" borderId="12" xfId="65" applyFont="1" applyFill="1" applyBorder="1" applyAlignment="1">
      <alignment horizontal="left" vertical="top" wrapText="1"/>
      <protection/>
    </xf>
    <xf numFmtId="0" fontId="22" fillId="0" borderId="12" xfId="65" applyFont="1" applyFill="1" applyBorder="1" applyAlignment="1">
      <alignment horizontal="center" vertical="top" wrapText="1"/>
      <protection/>
    </xf>
    <xf numFmtId="4" fontId="22" fillId="0" borderId="12" xfId="65" applyNumberFormat="1" applyFont="1" applyFill="1" applyBorder="1" applyAlignment="1">
      <alignment horizontal="right" vertical="top" wrapText="1"/>
      <protection/>
    </xf>
    <xf numFmtId="0" fontId="23" fillId="0" borderId="0" xfId="65" applyFont="1" applyFill="1" applyAlignment="1">
      <alignment vertical="top"/>
      <protection/>
    </xf>
    <xf numFmtId="49" fontId="74" fillId="0" borderId="12" xfId="49" applyNumberFormat="1" applyFont="1" applyFill="1" applyBorder="1" applyAlignment="1">
      <alignment horizontal="center" vertical="top" wrapText="1"/>
    </xf>
    <xf numFmtId="0" fontId="74" fillId="0" borderId="12" xfId="70" applyFont="1" applyFill="1" applyBorder="1" applyAlignment="1">
      <alignment horizontal="left" vertical="top" wrapText="1"/>
      <protection/>
    </xf>
    <xf numFmtId="49" fontId="10" fillId="0" borderId="12" xfId="0" applyNumberFormat="1" applyFont="1" applyFill="1" applyBorder="1" applyAlignment="1">
      <alignment horizontal="center" vertical="top"/>
    </xf>
    <xf numFmtId="0" fontId="10" fillId="32" borderId="12" xfId="65" applyFont="1" applyFill="1" applyBorder="1" applyAlignment="1">
      <alignment vertical="top" wrapText="1"/>
      <protection/>
    </xf>
    <xf numFmtId="0" fontId="10" fillId="0" borderId="12" xfId="0" applyFont="1" applyFill="1" applyBorder="1" applyAlignment="1">
      <alignment horizontal="left" vertical="top" wrapText="1"/>
    </xf>
    <xf numFmtId="0" fontId="70" fillId="0" borderId="12" xfId="0" applyFont="1" applyFill="1" applyBorder="1" applyAlignment="1">
      <alignment horizontal="center" vertical="top" wrapText="1"/>
    </xf>
    <xf numFmtId="49" fontId="10" fillId="0" borderId="12" xfId="65" applyNumberFormat="1" applyFont="1" applyFill="1" applyBorder="1" applyAlignment="1">
      <alignment horizontal="center" vertical="top" wrapText="1"/>
      <protection/>
    </xf>
    <xf numFmtId="49" fontId="10" fillId="0" borderId="12" xfId="0" applyNumberFormat="1" applyFont="1" applyFill="1" applyBorder="1" applyAlignment="1">
      <alignment horizontal="center" vertical="top" wrapText="1"/>
    </xf>
    <xf numFmtId="0" fontId="77" fillId="0" borderId="0" xfId="65" applyFont="1" applyFill="1" applyAlignment="1">
      <alignment vertical="top" wrapText="1"/>
      <protection/>
    </xf>
    <xf numFmtId="0" fontId="78" fillId="0" borderId="0" xfId="65" applyFont="1" applyFill="1" applyBorder="1" applyAlignment="1">
      <alignment vertical="top"/>
      <protection/>
    </xf>
    <xf numFmtId="0" fontId="79" fillId="0" borderId="12" xfId="65" applyFont="1" applyFill="1" applyBorder="1" applyAlignment="1">
      <alignment horizontal="center" vertical="top" wrapText="1"/>
      <protection/>
    </xf>
    <xf numFmtId="0" fontId="78" fillId="0" borderId="12" xfId="65" applyFont="1" applyFill="1" applyBorder="1" applyAlignment="1">
      <alignment horizontal="center" vertical="top" wrapText="1"/>
      <protection/>
    </xf>
    <xf numFmtId="169" fontId="0" fillId="0" borderId="0" xfId="65" applyNumberFormat="1" applyFont="1" applyFill="1" applyAlignment="1">
      <alignment vertical="top"/>
      <protection/>
    </xf>
    <xf numFmtId="0" fontId="9" fillId="0" borderId="2" xfId="69" applyFont="1" applyFill="1" applyBorder="1" applyAlignment="1">
      <alignment horizontal="left" vertical="top" wrapText="1"/>
      <protection/>
    </xf>
    <xf numFmtId="0" fontId="9" fillId="0" borderId="15" xfId="69" applyFont="1" applyFill="1" applyBorder="1" applyAlignment="1">
      <alignment horizontal="left" vertical="top" wrapText="1"/>
      <protection/>
    </xf>
    <xf numFmtId="0" fontId="9" fillId="0" borderId="12" xfId="69" applyFont="1" applyFill="1" applyBorder="1" applyAlignment="1">
      <alignment horizontal="left" vertical="top" wrapText="1"/>
      <protection/>
    </xf>
    <xf numFmtId="4" fontId="9" fillId="0" borderId="13" xfId="0" applyNumberFormat="1" applyFont="1" applyFill="1" applyBorder="1" applyAlignment="1">
      <alignment vertical="top"/>
    </xf>
    <xf numFmtId="4" fontId="9" fillId="0" borderId="13" xfId="0" applyNumberFormat="1" applyFont="1" applyFill="1" applyBorder="1" applyAlignment="1">
      <alignment vertical="top" wrapText="1"/>
    </xf>
    <xf numFmtId="4" fontId="1" fillId="0" borderId="0" xfId="65" applyNumberFormat="1" applyFont="1" applyFill="1" applyAlignment="1">
      <alignment vertical="top"/>
      <protection/>
    </xf>
    <xf numFmtId="4" fontId="2" fillId="0" borderId="0" xfId="65" applyNumberFormat="1" applyFont="1" applyFill="1" applyAlignment="1">
      <alignment horizontal="center" vertical="top"/>
      <protection/>
    </xf>
    <xf numFmtId="0" fontId="0" fillId="0" borderId="12" xfId="70" applyFont="1" applyFill="1" applyBorder="1" applyAlignment="1">
      <alignment vertical="top" wrapText="1"/>
      <protection/>
    </xf>
    <xf numFmtId="0" fontId="80" fillId="0" borderId="12" xfId="70" applyFont="1" applyFill="1" applyBorder="1" applyAlignment="1">
      <alignment vertical="top" wrapText="1"/>
      <protection/>
    </xf>
    <xf numFmtId="0" fontId="81" fillId="0" borderId="12" xfId="0" applyFont="1" applyFill="1" applyBorder="1" applyAlignment="1">
      <alignment vertical="top" wrapText="1"/>
    </xf>
    <xf numFmtId="4" fontId="82" fillId="0" borderId="12" xfId="0" applyNumberFormat="1" applyFont="1" applyFill="1" applyBorder="1" applyAlignment="1">
      <alignment vertical="top"/>
    </xf>
    <xf numFmtId="0" fontId="82" fillId="0" borderId="12" xfId="0" applyFont="1" applyFill="1" applyBorder="1" applyAlignment="1">
      <alignment vertical="top" wrapText="1"/>
    </xf>
    <xf numFmtId="0" fontId="82" fillId="0" borderId="15" xfId="65" applyFont="1" applyFill="1" applyBorder="1" applyAlignment="1">
      <alignment vertical="top" wrapText="1"/>
      <protection/>
    </xf>
    <xf numFmtId="0" fontId="82" fillId="0" borderId="12" xfId="65" applyFont="1" applyFill="1" applyBorder="1" applyAlignment="1">
      <alignment horizontal="center" vertical="top" wrapText="1"/>
      <protection/>
    </xf>
    <xf numFmtId="49" fontId="82" fillId="0" borderId="12" xfId="65" applyNumberFormat="1" applyFont="1" applyFill="1" applyBorder="1" applyAlignment="1">
      <alignment horizontal="center" vertical="top" wrapText="1"/>
      <protection/>
    </xf>
    <xf numFmtId="0" fontId="82" fillId="0" borderId="12" xfId="70" applyFont="1" applyFill="1" applyBorder="1" applyAlignment="1">
      <alignment horizontal="center" vertical="top"/>
      <protection/>
    </xf>
    <xf numFmtId="49" fontId="82" fillId="0" borderId="12" xfId="70" applyNumberFormat="1" applyFont="1" applyFill="1" applyBorder="1" applyAlignment="1">
      <alignment horizontal="center" vertical="top"/>
      <protection/>
    </xf>
    <xf numFmtId="49" fontId="82" fillId="0" borderId="12" xfId="47" applyNumberFormat="1" applyFont="1" applyFill="1" applyBorder="1" applyAlignment="1">
      <alignment horizontal="center" vertical="top" wrapText="1"/>
    </xf>
    <xf numFmtId="49" fontId="82" fillId="0" borderId="12" xfId="65" applyNumberFormat="1" applyFont="1" applyFill="1" applyBorder="1" applyAlignment="1">
      <alignment horizontal="center" vertical="top"/>
      <protection/>
    </xf>
    <xf numFmtId="4" fontId="82" fillId="0" borderId="12" xfId="65" applyNumberFormat="1" applyFont="1" applyFill="1" applyBorder="1" applyAlignment="1">
      <alignment vertical="top"/>
      <protection/>
    </xf>
    <xf numFmtId="0" fontId="82" fillId="0" borderId="12" xfId="65" applyFont="1" applyFill="1" applyBorder="1" applyAlignment="1">
      <alignment horizontal="left" vertical="top" wrapText="1"/>
      <protection/>
    </xf>
    <xf numFmtId="0" fontId="9" fillId="0" borderId="0" xfId="0" applyFont="1" applyFill="1" applyAlignment="1">
      <alignment horizontal="left" vertical="top" wrapText="1"/>
    </xf>
    <xf numFmtId="49" fontId="9" fillId="0" borderId="0" xfId="0" applyNumberFormat="1" applyFont="1" applyFill="1" applyBorder="1" applyAlignment="1">
      <alignment horizontal="left" vertical="top" wrapText="1"/>
    </xf>
    <xf numFmtId="0" fontId="10" fillId="0" borderId="0" xfId="0" applyFont="1" applyFill="1" applyBorder="1" applyAlignment="1">
      <alignment horizontal="center" vertical="top" wrapText="1"/>
    </xf>
    <xf numFmtId="0" fontId="0" fillId="0" borderId="12" xfId="0" applyFont="1" applyBorder="1" applyAlignment="1">
      <alignment horizontal="justify" wrapText="1"/>
    </xf>
    <xf numFmtId="9" fontId="15" fillId="0" borderId="12" xfId="0" applyNumberFormat="1" applyFont="1" applyBorder="1" applyAlignment="1">
      <alignment horizontal="center" vertical="center"/>
    </xf>
    <xf numFmtId="9" fontId="0" fillId="0" borderId="15" xfId="0" applyNumberFormat="1" applyFont="1" applyBorder="1" applyAlignment="1">
      <alignment horizontal="center" vertical="center"/>
    </xf>
    <xf numFmtId="9" fontId="0" fillId="0" borderId="16" xfId="0" applyNumberFormat="1" applyFont="1" applyBorder="1" applyAlignment="1">
      <alignment horizontal="center" vertical="center"/>
    </xf>
    <xf numFmtId="0" fontId="0" fillId="0" borderId="12" xfId="0" applyFont="1" applyBorder="1" applyAlignment="1">
      <alignment horizontal="justify"/>
    </xf>
    <xf numFmtId="49" fontId="1" fillId="0" borderId="12" xfId="73" applyNumberFormat="1" applyFont="1" applyFill="1" applyBorder="1" applyAlignment="1">
      <alignment horizontal="center" vertical="center" wrapText="1"/>
      <protection/>
    </xf>
    <xf numFmtId="49" fontId="14" fillId="0" borderId="12" xfId="73" applyNumberFormat="1" applyFont="1" applyFill="1" applyBorder="1" applyAlignment="1">
      <alignment horizontal="center" vertical="center" wrapText="1"/>
      <protection/>
    </xf>
    <xf numFmtId="49" fontId="3" fillId="0" borderId="0" xfId="0" applyNumberFormat="1" applyFont="1" applyFill="1" applyAlignment="1">
      <alignment horizontal="left" vertical="top" wrapText="1"/>
    </xf>
    <xf numFmtId="0" fontId="1" fillId="0" borderId="0" xfId="0" applyFont="1" applyAlignment="1">
      <alignment horizontal="center" vertical="center" wrapText="1"/>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1" fillId="0" borderId="12" xfId="0" applyFont="1" applyBorder="1" applyAlignment="1">
      <alignment horizontal="center"/>
    </xf>
    <xf numFmtId="0" fontId="10" fillId="0" borderId="0" xfId="65" applyFont="1" applyFill="1" applyAlignment="1">
      <alignment horizontal="center" vertical="top" wrapText="1"/>
      <protection/>
    </xf>
    <xf numFmtId="0" fontId="0" fillId="0" borderId="0" xfId="0" applyFont="1" applyFill="1" applyBorder="1" applyAlignment="1">
      <alignment horizontal="left" vertical="top" wrapText="1"/>
    </xf>
    <xf numFmtId="0" fontId="9" fillId="0" borderId="0" xfId="65" applyFont="1" applyFill="1" applyAlignment="1">
      <alignment horizontal="left" vertical="top" wrapText="1"/>
      <protection/>
    </xf>
    <xf numFmtId="49" fontId="9" fillId="0" borderId="0" xfId="0" applyNumberFormat="1" applyFont="1" applyFill="1" applyAlignment="1">
      <alignment horizontal="left" vertical="top" wrapText="1"/>
    </xf>
    <xf numFmtId="0" fontId="10" fillId="0" borderId="0" xfId="0" applyFont="1" applyFill="1" applyBorder="1" applyAlignment="1">
      <alignment horizontal="center" vertical="center" wrapText="1"/>
    </xf>
    <xf numFmtId="49" fontId="3" fillId="0" borderId="0" xfId="0" applyNumberFormat="1" applyFont="1" applyAlignment="1">
      <alignment vertical="top" wrapText="1"/>
    </xf>
    <xf numFmtId="0" fontId="3" fillId="0" borderId="0" xfId="65" applyFont="1" applyFill="1" applyAlignment="1">
      <alignment horizontal="left" vertical="top" wrapText="1"/>
      <protection/>
    </xf>
    <xf numFmtId="0" fontId="9" fillId="0" borderId="0" xfId="0" applyNumberFormat="1" applyFont="1" applyFill="1" applyBorder="1" applyAlignment="1">
      <alignment horizontal="left" vertical="top" wrapText="1"/>
    </xf>
    <xf numFmtId="0" fontId="1" fillId="32" borderId="0" xfId="72" applyFont="1" applyFill="1" applyBorder="1" applyAlignment="1">
      <alignment horizontal="center" vertical="center" wrapText="1"/>
      <protection/>
    </xf>
    <xf numFmtId="0" fontId="3" fillId="0" borderId="0" xfId="0" applyFont="1" applyAlignment="1">
      <alignment horizontal="left" vertical="top" wrapText="1"/>
    </xf>
    <xf numFmtId="0" fontId="9" fillId="0" borderId="0" xfId="68" applyFont="1" applyFill="1" applyAlignment="1">
      <alignment horizontal="left" vertical="top"/>
      <protection/>
    </xf>
    <xf numFmtId="0" fontId="9" fillId="0" borderId="12" xfId="68" applyFont="1" applyFill="1" applyBorder="1" applyAlignment="1">
      <alignment horizontal="center" vertical="top" wrapText="1"/>
      <protection/>
    </xf>
    <xf numFmtId="0" fontId="9" fillId="0" borderId="12" xfId="68" applyFont="1" applyFill="1" applyBorder="1" applyAlignment="1">
      <alignment vertical="top" wrapText="1"/>
      <protection/>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9" fillId="0" borderId="12" xfId="68" applyFont="1" applyFill="1" applyBorder="1" applyAlignment="1">
      <alignment vertical="center" wrapText="1"/>
      <protection/>
    </xf>
    <xf numFmtId="49" fontId="9" fillId="0" borderId="0" xfId="68" applyNumberFormat="1" applyFont="1" applyAlignment="1">
      <alignment horizontal="left" vertical="top" wrapText="1"/>
      <protection/>
    </xf>
    <xf numFmtId="0" fontId="9" fillId="0" borderId="0" xfId="68" applyFont="1" applyFill="1" applyAlignment="1">
      <alignment horizontal="center" vertic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43"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Денежный [0] 2" xfId="47"/>
    <cellStyle name="Денежный [0] 3" xfId="48"/>
    <cellStyle name="Денежный [0] 3 2" xfId="49"/>
    <cellStyle name="Денежный [0] 4" xfId="50"/>
    <cellStyle name="Денежный [0] 5" xfId="51"/>
    <cellStyle name="Денежный 2" xfId="52"/>
    <cellStyle name="Денежный 3" xfId="53"/>
    <cellStyle name="Денежный 3 2" xfId="54"/>
    <cellStyle name="Денежный 4" xfId="55"/>
    <cellStyle name="Денежный 5" xfId="56"/>
    <cellStyle name="Заголовок 1" xfId="57"/>
    <cellStyle name="Заголовок 2" xfId="58"/>
    <cellStyle name="Заголовок 3" xfId="59"/>
    <cellStyle name="Заголовок 4" xfId="60"/>
    <cellStyle name="Итог" xfId="61"/>
    <cellStyle name="Контрольная ячейка" xfId="62"/>
    <cellStyle name="Название" xfId="63"/>
    <cellStyle name="Нейтральный" xfId="64"/>
    <cellStyle name="Обычный 2" xfId="65"/>
    <cellStyle name="Обычный 2 2" xfId="66"/>
    <cellStyle name="Обычный 2 3" xfId="67"/>
    <cellStyle name="Обычный 3" xfId="68"/>
    <cellStyle name="Обычный 3 2" xfId="69"/>
    <cellStyle name="Обычный 4" xfId="70"/>
    <cellStyle name="Обычный 5" xfId="71"/>
    <cellStyle name="Обычный_method_2_1" xfId="72"/>
    <cellStyle name="Обычный_Администраторы" xfId="73"/>
    <cellStyle name="Обычный_Расходы Надва" xfId="74"/>
    <cellStyle name="Followed Hyperlink"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Финансовый [0] 2" xfId="84"/>
    <cellStyle name="Финансовый [0] 2 2" xfId="85"/>
    <cellStyle name="Финансовый 2" xfId="86"/>
    <cellStyle name="Финансовый 2 2" xfId="87"/>
    <cellStyle name="Финансовый 3" xfId="88"/>
    <cellStyle name="Финансовый 3 2" xfId="89"/>
    <cellStyle name="Хороший"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rina\&#1084;&#1086;&#1080;%20&#1076;&#1086;&#1082;&#1091;&#1084;&#1077;&#1085;&#1090;&#1099;\ADMINISTRATOR\Downloads\&#1055;&#1088;&#1086;&#1077;&#1082;&#1090;%20&#1041;&#1102;&#1076;&#1078;&#1077;&#1090;%202018-2020&#1075;&#107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INA\Documents\Users\Irina\AppData\Local\Microsoft\Windows\Temporary%20Internet%20Files\Content.IE5\GWIXPRM7\&#1076;&#1086;&#1082;&#1080;%20&#1058;&#1040;&#1058;&#1068;&#1071;&#1053;&#1040;\&#1089;&#1077;&#1089;&#1089;&#1080;&#1103;\2_&#1055;&#1088;&#1080;&#1083;&#1086;&#1078;&#1077;&#1085;&#1080;&#1103;%20&#1082;&#1082;&#1082;&#1082;&#1082;&#1082;&#1082;%20&#1056;&#1077;&#1096;&#1077;&#1085;&#1080;&#1102;%20&#1085;&#1072;%202020-2022&#1075;&#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Дох."/>
      <sheetName val="4.Адм.дох"/>
      <sheetName val="Вед.18"/>
      <sheetName val="МП 18"/>
      <sheetName val="Ист17"/>
    </sheetNames>
    <sheetDataSet>
      <sheetData sheetId="0">
        <row r="46">
          <cell r="D46">
            <v>3296978.9299999997</v>
          </cell>
          <cell r="E46">
            <v>3484498.67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Дох.2019-2021"/>
      <sheetName val="2. Норм."/>
      <sheetName val="3.Адм.дох."/>
      <sheetName val="4.Адм ОГВ"/>
      <sheetName val="5. Адм.ист."/>
      <sheetName val="6.Вед.20-22 "/>
      <sheetName val="7.Функ.20-22"/>
      <sheetName val="8.МП 20-22"/>
      <sheetName val="9.1 Вн.контр."/>
      <sheetName val="9.2.Архив "/>
      <sheetName val="9.3.Спорт "/>
      <sheetName val="9.4.Внутр.конт."/>
      <sheetName val="10.Ист.19-21"/>
    </sheetNames>
    <sheetDataSet>
      <sheetData sheetId="5">
        <row r="51">
          <cell r="L51">
            <v>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110"/>
  <sheetViews>
    <sheetView zoomScalePageLayoutView="0" workbookViewId="0" topLeftCell="A36">
      <selection activeCell="B41" sqref="B41:B42"/>
    </sheetView>
  </sheetViews>
  <sheetFormatPr defaultColWidth="9.140625" defaultRowHeight="12.75"/>
  <cols>
    <col min="1" max="1" width="20.28125" style="8" customWidth="1"/>
    <col min="2" max="2" width="51.140625" style="1" customWidth="1"/>
    <col min="3" max="5" width="11.8515625" style="1" customWidth="1"/>
    <col min="6" max="18" width="9.140625" style="1" customWidth="1"/>
    <col min="19" max="19" width="10.7109375" style="1" customWidth="1"/>
    <col min="20" max="16384" width="9.140625" style="1" customWidth="1"/>
  </cols>
  <sheetData>
    <row r="1" spans="1:7" ht="12.75">
      <c r="A1" s="144"/>
      <c r="B1" s="145" t="s">
        <v>75</v>
      </c>
      <c r="C1" s="146"/>
      <c r="D1" s="146"/>
      <c r="E1" s="146"/>
      <c r="F1" s="146"/>
      <c r="G1" s="146"/>
    </row>
    <row r="2" spans="1:7" ht="49.5" customHeight="1">
      <c r="A2" s="144"/>
      <c r="B2" s="254" t="s">
        <v>305</v>
      </c>
      <c r="C2" s="254"/>
      <c r="D2" s="254"/>
      <c r="E2" s="254"/>
      <c r="F2" s="146"/>
      <c r="G2" s="146"/>
    </row>
    <row r="3" spans="1:7" ht="16.5" customHeight="1" hidden="1">
      <c r="A3" s="145"/>
      <c r="B3" s="147"/>
      <c r="C3" s="148"/>
      <c r="D3" s="148"/>
      <c r="E3" s="148"/>
      <c r="F3" s="146"/>
      <c r="G3" s="146"/>
    </row>
    <row r="4" spans="1:7" ht="26.25" customHeight="1" hidden="1">
      <c r="A4" s="145"/>
      <c r="B4" s="255"/>
      <c r="C4" s="255"/>
      <c r="D4" s="255"/>
      <c r="E4" s="255"/>
      <c r="F4" s="146"/>
      <c r="G4" s="146"/>
    </row>
    <row r="5" spans="1:7" ht="33" customHeight="1">
      <c r="A5" s="256" t="s">
        <v>319</v>
      </c>
      <c r="B5" s="256"/>
      <c r="C5" s="256"/>
      <c r="D5" s="256"/>
      <c r="E5" s="256"/>
      <c r="F5" s="146"/>
      <c r="G5" s="146"/>
    </row>
    <row r="6" spans="1:7" ht="12.75">
      <c r="A6" s="145"/>
      <c r="B6" s="128"/>
      <c r="C6" s="102"/>
      <c r="D6" s="102"/>
      <c r="E6" s="102" t="s">
        <v>162</v>
      </c>
      <c r="F6" s="146"/>
      <c r="G6" s="146"/>
    </row>
    <row r="7" spans="1:7" ht="12.75" hidden="1">
      <c r="A7" s="144" t="s">
        <v>64</v>
      </c>
      <c r="B7" s="149" t="s">
        <v>64</v>
      </c>
      <c r="C7" s="146"/>
      <c r="D7" s="146"/>
      <c r="E7" s="146"/>
      <c r="F7" s="146"/>
      <c r="G7" s="146"/>
    </row>
    <row r="8" spans="1:7" s="8" customFormat="1" ht="26.25" customHeight="1">
      <c r="A8" s="150" t="s">
        <v>65</v>
      </c>
      <c r="B8" s="150" t="s">
        <v>33</v>
      </c>
      <c r="C8" s="40" t="s">
        <v>316</v>
      </c>
      <c r="D8" s="40" t="s">
        <v>317</v>
      </c>
      <c r="E8" s="40" t="s">
        <v>318</v>
      </c>
      <c r="F8" s="144"/>
      <c r="G8" s="144"/>
    </row>
    <row r="9" spans="1:7" ht="12.75">
      <c r="A9" s="109">
        <v>1</v>
      </c>
      <c r="B9" s="109">
        <v>2</v>
      </c>
      <c r="C9" s="109">
        <v>3</v>
      </c>
      <c r="D9" s="109">
        <v>4</v>
      </c>
      <c r="E9" s="109">
        <v>5</v>
      </c>
      <c r="F9" s="146"/>
      <c r="G9" s="146"/>
    </row>
    <row r="10" spans="1:7" s="2" customFormat="1" ht="12.75">
      <c r="A10" s="194" t="s">
        <v>66</v>
      </c>
      <c r="B10" s="195" t="s">
        <v>1</v>
      </c>
      <c r="C10" s="196">
        <f>C11+C15+C26+C18</f>
        <v>958000</v>
      </c>
      <c r="D10" s="196">
        <f>D11+D15+D26+D18</f>
        <v>967000</v>
      </c>
      <c r="E10" s="196">
        <f>E11+E15+E26+E18</f>
        <v>980000</v>
      </c>
      <c r="F10" s="197"/>
      <c r="G10" s="197"/>
    </row>
    <row r="11" spans="1:7" s="2" customFormat="1" ht="16.5" customHeight="1">
      <c r="A11" s="194" t="s">
        <v>67</v>
      </c>
      <c r="B11" s="198" t="s">
        <v>50</v>
      </c>
      <c r="C11" s="196">
        <f>C12</f>
        <v>66000</v>
      </c>
      <c r="D11" s="196">
        <f>D12</f>
        <v>69000</v>
      </c>
      <c r="E11" s="196">
        <f>E12</f>
        <v>72000</v>
      </c>
      <c r="F11" s="197"/>
      <c r="G11" s="197"/>
    </row>
    <row r="12" spans="1:7" ht="12.75">
      <c r="A12" s="109" t="s">
        <v>68</v>
      </c>
      <c r="B12" s="151" t="s">
        <v>69</v>
      </c>
      <c r="C12" s="152">
        <f>C13+C14</f>
        <v>66000</v>
      </c>
      <c r="D12" s="152">
        <f>D13+D14</f>
        <v>69000</v>
      </c>
      <c r="E12" s="152">
        <f>E13+E14</f>
        <v>72000</v>
      </c>
      <c r="F12" s="146"/>
      <c r="G12" s="146"/>
    </row>
    <row r="13" spans="1:7" ht="65.25" customHeight="1">
      <c r="A13" s="109" t="s">
        <v>0</v>
      </c>
      <c r="B13" s="153" t="s">
        <v>103</v>
      </c>
      <c r="C13" s="152">
        <v>66000</v>
      </c>
      <c r="D13" s="152">
        <v>69000</v>
      </c>
      <c r="E13" s="152">
        <v>72000</v>
      </c>
      <c r="F13" s="146"/>
      <c r="G13" s="146"/>
    </row>
    <row r="14" spans="1:7" ht="42" customHeight="1" hidden="1">
      <c r="A14" s="109" t="s">
        <v>109</v>
      </c>
      <c r="B14" s="153" t="s">
        <v>110</v>
      </c>
      <c r="C14" s="152"/>
      <c r="D14" s="152">
        <v>0</v>
      </c>
      <c r="E14" s="152">
        <v>0</v>
      </c>
      <c r="F14" s="146"/>
      <c r="G14" s="146"/>
    </row>
    <row r="15" spans="1:7" s="2" customFormat="1" ht="19.5" customHeight="1" hidden="1">
      <c r="A15" s="109" t="s">
        <v>2</v>
      </c>
      <c r="B15" s="106" t="s">
        <v>70</v>
      </c>
      <c r="C15" s="152"/>
      <c r="D15" s="152">
        <f>D16</f>
        <v>0</v>
      </c>
      <c r="E15" s="152">
        <f>E16</f>
        <v>0</v>
      </c>
      <c r="F15" s="146"/>
      <c r="G15" s="146"/>
    </row>
    <row r="16" spans="1:7" ht="18.75" customHeight="1" hidden="1">
      <c r="A16" s="109" t="s">
        <v>3</v>
      </c>
      <c r="B16" s="106" t="s">
        <v>71</v>
      </c>
      <c r="C16" s="152"/>
      <c r="D16" s="152">
        <f>D17</f>
        <v>0</v>
      </c>
      <c r="E16" s="152">
        <f>E17</f>
        <v>0</v>
      </c>
      <c r="F16" s="146"/>
      <c r="G16" s="146"/>
    </row>
    <row r="17" spans="1:7" ht="20.25" customHeight="1" hidden="1">
      <c r="A17" s="109" t="s">
        <v>4</v>
      </c>
      <c r="B17" s="106" t="s">
        <v>71</v>
      </c>
      <c r="C17" s="152"/>
      <c r="D17" s="152">
        <v>0</v>
      </c>
      <c r="E17" s="152">
        <v>0</v>
      </c>
      <c r="F17" s="146"/>
      <c r="G17" s="146"/>
    </row>
    <row r="18" spans="1:7" s="11" customFormat="1" ht="18.75" customHeight="1">
      <c r="A18" s="199" t="s">
        <v>5</v>
      </c>
      <c r="B18" s="200" t="s">
        <v>6</v>
      </c>
      <c r="C18" s="205">
        <f>C19+C21</f>
        <v>833000</v>
      </c>
      <c r="D18" s="205">
        <f>D19+D21</f>
        <v>839000</v>
      </c>
      <c r="E18" s="205">
        <f>E19+E21</f>
        <v>849000</v>
      </c>
      <c r="F18" s="201"/>
      <c r="G18" s="201"/>
    </row>
    <row r="19" spans="1:7" s="7" customFormat="1" ht="18.75" customHeight="1">
      <c r="A19" s="52" t="s">
        <v>7</v>
      </c>
      <c r="B19" s="154" t="s">
        <v>8</v>
      </c>
      <c r="C19" s="152">
        <f>C20</f>
        <v>6000</v>
      </c>
      <c r="D19" s="206">
        <f>D20</f>
        <v>6000</v>
      </c>
      <c r="E19" s="206">
        <f>E20</f>
        <v>6000</v>
      </c>
      <c r="F19" s="155"/>
      <c r="G19" s="155"/>
    </row>
    <row r="20" spans="1:7" s="7" customFormat="1" ht="39.75" customHeight="1">
      <c r="A20" s="52" t="s">
        <v>9</v>
      </c>
      <c r="B20" s="154" t="s">
        <v>92</v>
      </c>
      <c r="C20" s="152">
        <v>6000</v>
      </c>
      <c r="D20" s="206">
        <v>6000</v>
      </c>
      <c r="E20" s="206">
        <v>6000</v>
      </c>
      <c r="F20" s="155"/>
      <c r="G20" s="155"/>
    </row>
    <row r="21" spans="1:7" s="7" customFormat="1" ht="18.75" customHeight="1">
      <c r="A21" s="52" t="s">
        <v>10</v>
      </c>
      <c r="B21" s="154" t="s">
        <v>11</v>
      </c>
      <c r="C21" s="206">
        <f>C24+C22</f>
        <v>827000</v>
      </c>
      <c r="D21" s="206">
        <f>D24+D22</f>
        <v>833000</v>
      </c>
      <c r="E21" s="206">
        <f>E24+E22</f>
        <v>843000</v>
      </c>
      <c r="F21" s="155"/>
      <c r="G21" s="155"/>
    </row>
    <row r="22" spans="1:7" s="7" customFormat="1" ht="16.5" customHeight="1">
      <c r="A22" s="156" t="s">
        <v>95</v>
      </c>
      <c r="B22" s="154" t="s">
        <v>96</v>
      </c>
      <c r="C22" s="206">
        <f>C23</f>
        <v>574000</v>
      </c>
      <c r="D22" s="206">
        <f>D23</f>
        <v>578000</v>
      </c>
      <c r="E22" s="206">
        <f>E23</f>
        <v>585000</v>
      </c>
      <c r="F22" s="155"/>
      <c r="G22" s="155"/>
    </row>
    <row r="23" spans="1:7" s="7" customFormat="1" ht="26.25" customHeight="1">
      <c r="A23" s="156" t="s">
        <v>93</v>
      </c>
      <c r="B23" s="154" t="s">
        <v>97</v>
      </c>
      <c r="C23" s="152">
        <v>574000</v>
      </c>
      <c r="D23" s="206">
        <v>578000</v>
      </c>
      <c r="E23" s="206">
        <v>585000</v>
      </c>
      <c r="F23" s="155"/>
      <c r="G23" s="155"/>
    </row>
    <row r="24" spans="1:7" s="7" customFormat="1" ht="15.75" customHeight="1">
      <c r="A24" s="156" t="s">
        <v>99</v>
      </c>
      <c r="B24" s="154" t="s">
        <v>98</v>
      </c>
      <c r="C24" s="206">
        <f>C25</f>
        <v>253000</v>
      </c>
      <c r="D24" s="206">
        <f>D25</f>
        <v>255000</v>
      </c>
      <c r="E24" s="206">
        <f>E25</f>
        <v>258000</v>
      </c>
      <c r="F24" s="155"/>
      <c r="G24" s="155"/>
    </row>
    <row r="25" spans="1:7" s="7" customFormat="1" ht="37.5" customHeight="1">
      <c r="A25" s="156" t="s">
        <v>94</v>
      </c>
      <c r="B25" s="154" t="s">
        <v>100</v>
      </c>
      <c r="C25" s="152">
        <v>253000</v>
      </c>
      <c r="D25" s="206">
        <v>255000</v>
      </c>
      <c r="E25" s="206">
        <v>258000</v>
      </c>
      <c r="F25" s="155"/>
      <c r="G25" s="155"/>
    </row>
    <row r="26" spans="1:7" s="2" customFormat="1" ht="37.5" customHeight="1">
      <c r="A26" s="194" t="s">
        <v>72</v>
      </c>
      <c r="B26" s="198" t="s">
        <v>51</v>
      </c>
      <c r="C26" s="202">
        <f>C27</f>
        <v>59000</v>
      </c>
      <c r="D26" s="202">
        <f aca="true" t="shared" si="0" ref="D26:E28">D27</f>
        <v>59000</v>
      </c>
      <c r="E26" s="202">
        <f t="shared" si="0"/>
        <v>59000</v>
      </c>
      <c r="F26" s="197"/>
      <c r="G26" s="197"/>
    </row>
    <row r="27" spans="1:7" ht="76.5" customHeight="1">
      <c r="A27" s="109" t="s">
        <v>73</v>
      </c>
      <c r="B27" s="157" t="s">
        <v>59</v>
      </c>
      <c r="C27" s="158">
        <f>C28</f>
        <v>59000</v>
      </c>
      <c r="D27" s="158">
        <f t="shared" si="0"/>
        <v>59000</v>
      </c>
      <c r="E27" s="158">
        <f t="shared" si="0"/>
        <v>59000</v>
      </c>
      <c r="F27" s="146"/>
      <c r="G27" s="146"/>
    </row>
    <row r="28" spans="1:7" ht="68.25" customHeight="1">
      <c r="A28" s="109" t="s">
        <v>74</v>
      </c>
      <c r="B28" s="153" t="s">
        <v>91</v>
      </c>
      <c r="C28" s="158">
        <f>C29</f>
        <v>59000</v>
      </c>
      <c r="D28" s="158">
        <f t="shared" si="0"/>
        <v>59000</v>
      </c>
      <c r="E28" s="158">
        <f t="shared" si="0"/>
        <v>59000</v>
      </c>
      <c r="F28" s="146"/>
      <c r="G28" s="146"/>
    </row>
    <row r="29" spans="1:7" ht="53.25" customHeight="1">
      <c r="A29" s="109" t="s">
        <v>12</v>
      </c>
      <c r="B29" s="106" t="s">
        <v>90</v>
      </c>
      <c r="C29" s="152">
        <v>59000</v>
      </c>
      <c r="D29" s="152">
        <v>59000</v>
      </c>
      <c r="E29" s="152">
        <v>59000</v>
      </c>
      <c r="F29" s="146"/>
      <c r="G29" s="146"/>
    </row>
    <row r="30" spans="1:12" s="4" customFormat="1" ht="17.25" customHeight="1">
      <c r="A30" s="203" t="s">
        <v>13</v>
      </c>
      <c r="B30" s="198" t="s">
        <v>14</v>
      </c>
      <c r="C30" s="202">
        <f>C31</f>
        <v>1859007.41</v>
      </c>
      <c r="D30" s="202">
        <f>D31</f>
        <v>1442625.92</v>
      </c>
      <c r="E30" s="202">
        <f>E31</f>
        <v>1494908.8</v>
      </c>
      <c r="F30" s="204"/>
      <c r="G30" s="204"/>
      <c r="H30" s="10"/>
      <c r="I30" s="10"/>
      <c r="J30" s="10"/>
      <c r="K30" s="10"/>
      <c r="L30" s="10"/>
    </row>
    <row r="31" spans="1:12" s="3" customFormat="1" ht="26.25" customHeight="1">
      <c r="A31" s="40" t="s">
        <v>15</v>
      </c>
      <c r="B31" s="106" t="s">
        <v>16</v>
      </c>
      <c r="C31" s="158">
        <f>C32+C40+C43+C37</f>
        <v>1859007.41</v>
      </c>
      <c r="D31" s="158">
        <f>D32+D40+D43</f>
        <v>1442625.92</v>
      </c>
      <c r="E31" s="158">
        <f>E32+E40+E43</f>
        <v>1494908.8</v>
      </c>
      <c r="F31" s="159"/>
      <c r="G31" s="159"/>
      <c r="H31" s="6"/>
      <c r="I31" s="6"/>
      <c r="J31" s="6"/>
      <c r="K31" s="6"/>
      <c r="L31" s="6"/>
    </row>
    <row r="32" spans="1:12" s="4" customFormat="1" ht="28.5" customHeight="1">
      <c r="A32" s="203" t="s">
        <v>295</v>
      </c>
      <c r="B32" s="198" t="s">
        <v>113</v>
      </c>
      <c r="C32" s="202">
        <f>C35+C33</f>
        <v>478958</v>
      </c>
      <c r="D32" s="202">
        <f>D35+D33</f>
        <v>284773</v>
      </c>
      <c r="E32" s="202">
        <f>E35+E33</f>
        <v>284952</v>
      </c>
      <c r="F32" s="204"/>
      <c r="G32" s="204"/>
      <c r="H32" s="10"/>
      <c r="I32" s="10"/>
      <c r="J32" s="10"/>
      <c r="K32" s="10"/>
      <c r="L32" s="10"/>
    </row>
    <row r="33" spans="1:11" s="3" customFormat="1" ht="30" customHeight="1">
      <c r="A33" s="40" t="s">
        <v>291</v>
      </c>
      <c r="B33" s="106" t="s">
        <v>18</v>
      </c>
      <c r="C33" s="152">
        <f>C34</f>
        <v>386083</v>
      </c>
      <c r="D33" s="152">
        <f>D34</f>
        <v>192429</v>
      </c>
      <c r="E33" s="152">
        <f>E34</f>
        <v>192077</v>
      </c>
      <c r="F33" s="159"/>
      <c r="G33" s="159"/>
      <c r="H33" s="6"/>
      <c r="I33" s="6"/>
      <c r="J33" s="6"/>
      <c r="K33" s="6"/>
    </row>
    <row r="34" spans="1:9" s="3" customFormat="1" ht="26.25" customHeight="1">
      <c r="A34" s="40" t="s">
        <v>292</v>
      </c>
      <c r="B34" s="106" t="s">
        <v>102</v>
      </c>
      <c r="C34" s="152">
        <v>386083</v>
      </c>
      <c r="D34" s="158">
        <v>192429</v>
      </c>
      <c r="E34" s="158">
        <v>192077</v>
      </c>
      <c r="F34" s="128"/>
      <c r="G34" s="161"/>
      <c r="H34" s="5"/>
      <c r="I34" s="5"/>
    </row>
    <row r="35" spans="1:12" s="3" customFormat="1" ht="17.25" customHeight="1">
      <c r="A35" s="40" t="s">
        <v>293</v>
      </c>
      <c r="B35" s="106" t="s">
        <v>17</v>
      </c>
      <c r="C35" s="158">
        <f>C36</f>
        <v>92875</v>
      </c>
      <c r="D35" s="158">
        <f>D36</f>
        <v>92344</v>
      </c>
      <c r="E35" s="158">
        <f>E36</f>
        <v>92875</v>
      </c>
      <c r="F35" s="159"/>
      <c r="G35" s="159"/>
      <c r="H35" s="6"/>
      <c r="I35" s="6"/>
      <c r="J35" s="6"/>
      <c r="K35" s="6"/>
      <c r="L35" s="6"/>
    </row>
    <row r="36" spans="1:9" s="3" customFormat="1" ht="25.5" customHeight="1">
      <c r="A36" s="150" t="s">
        <v>294</v>
      </c>
      <c r="B36" s="160" t="s">
        <v>101</v>
      </c>
      <c r="C36" s="236">
        <v>92875</v>
      </c>
      <c r="D36" s="237">
        <v>92344</v>
      </c>
      <c r="E36" s="237">
        <v>92875</v>
      </c>
      <c r="F36" s="128"/>
      <c r="G36" s="161"/>
      <c r="H36" s="5"/>
      <c r="I36" s="5"/>
    </row>
    <row r="37" spans="1:9" s="3" customFormat="1" ht="25.5" customHeight="1">
      <c r="A37" s="203" t="s">
        <v>321</v>
      </c>
      <c r="B37" s="242" t="s">
        <v>329</v>
      </c>
      <c r="C37" s="196">
        <f>C39</f>
        <v>251828.45</v>
      </c>
      <c r="D37" s="202"/>
      <c r="E37" s="202"/>
      <c r="F37" s="128"/>
      <c r="G37" s="161"/>
      <c r="H37" s="5"/>
      <c r="I37" s="5"/>
    </row>
    <row r="38" spans="1:9" s="3" customFormat="1" ht="66.75" customHeight="1">
      <c r="A38" s="40" t="s">
        <v>328</v>
      </c>
      <c r="B38" s="241" t="s">
        <v>327</v>
      </c>
      <c r="C38" s="243">
        <f>C39</f>
        <v>251828.45</v>
      </c>
      <c r="D38" s="202"/>
      <c r="E38" s="202"/>
      <c r="F38" s="128"/>
      <c r="G38" s="161"/>
      <c r="H38" s="5"/>
      <c r="I38" s="5"/>
    </row>
    <row r="39" spans="1:9" s="3" customFormat="1" ht="68.25" customHeight="1">
      <c r="A39" s="40" t="s">
        <v>320</v>
      </c>
      <c r="B39" s="240" t="s">
        <v>332</v>
      </c>
      <c r="C39" s="152">
        <v>251828.45</v>
      </c>
      <c r="D39" s="158"/>
      <c r="E39" s="158"/>
      <c r="F39" s="128"/>
      <c r="G39" s="161"/>
      <c r="H39" s="5"/>
      <c r="I39" s="5"/>
    </row>
    <row r="40" spans="1:10" s="4" customFormat="1" ht="27.75" customHeight="1">
      <c r="A40" s="203" t="s">
        <v>209</v>
      </c>
      <c r="B40" s="198" t="s">
        <v>114</v>
      </c>
      <c r="C40" s="202">
        <f aca="true" t="shared" si="1" ref="C40:E41">C41</f>
        <v>114948.96</v>
      </c>
      <c r="D40" s="202">
        <f t="shared" si="1"/>
        <v>120127.92</v>
      </c>
      <c r="E40" s="202">
        <f t="shared" si="1"/>
        <v>124362.8</v>
      </c>
      <c r="F40" s="204"/>
      <c r="G40" s="204"/>
      <c r="H40" s="10"/>
      <c r="I40" s="10"/>
      <c r="J40" s="10"/>
    </row>
    <row r="41" spans="1:11" s="3" customFormat="1" ht="39.75" customHeight="1">
      <c r="A41" s="40" t="s">
        <v>210</v>
      </c>
      <c r="B41" s="244" t="s">
        <v>330</v>
      </c>
      <c r="C41" s="158">
        <f t="shared" si="1"/>
        <v>114948.96</v>
      </c>
      <c r="D41" s="158">
        <f t="shared" si="1"/>
        <v>120127.92</v>
      </c>
      <c r="E41" s="158">
        <f t="shared" si="1"/>
        <v>124362.8</v>
      </c>
      <c r="F41" s="159"/>
      <c r="G41" s="159"/>
      <c r="H41" s="6"/>
      <c r="I41" s="6"/>
      <c r="J41" s="6"/>
      <c r="K41" s="6"/>
    </row>
    <row r="42" spans="1:9" s="3" customFormat="1" ht="46.5" customHeight="1">
      <c r="A42" s="40" t="s">
        <v>211</v>
      </c>
      <c r="B42" s="244" t="s">
        <v>331</v>
      </c>
      <c r="C42" s="158">
        <v>114948.96</v>
      </c>
      <c r="D42" s="158">
        <v>120127.92</v>
      </c>
      <c r="E42" s="158">
        <v>124362.8</v>
      </c>
      <c r="F42" s="128"/>
      <c r="G42" s="161"/>
      <c r="I42" s="5"/>
    </row>
    <row r="43" spans="1:10" s="4" customFormat="1" ht="16.5" customHeight="1">
      <c r="A43" s="203" t="s">
        <v>212</v>
      </c>
      <c r="B43" s="198" t="s">
        <v>62</v>
      </c>
      <c r="C43" s="202">
        <f aca="true" t="shared" si="2" ref="C43:E44">C44</f>
        <v>1013272</v>
      </c>
      <c r="D43" s="202">
        <f t="shared" si="2"/>
        <v>1037725</v>
      </c>
      <c r="E43" s="202">
        <f t="shared" si="2"/>
        <v>1085594</v>
      </c>
      <c r="F43" s="204"/>
      <c r="G43" s="204"/>
      <c r="H43" s="10"/>
      <c r="I43" s="10"/>
      <c r="J43" s="10"/>
    </row>
    <row r="44" spans="1:10" s="4" customFormat="1" ht="54" customHeight="1">
      <c r="A44" s="40" t="s">
        <v>213</v>
      </c>
      <c r="B44" s="106" t="s">
        <v>104</v>
      </c>
      <c r="C44" s="158">
        <f t="shared" si="2"/>
        <v>1013272</v>
      </c>
      <c r="D44" s="158">
        <f t="shared" si="2"/>
        <v>1037725</v>
      </c>
      <c r="E44" s="158">
        <f t="shared" si="2"/>
        <v>1085594</v>
      </c>
      <c r="F44" s="159"/>
      <c r="G44" s="159"/>
      <c r="H44" s="10"/>
      <c r="I44" s="10"/>
      <c r="J44" s="10"/>
    </row>
    <row r="45" spans="1:9" s="3" customFormat="1" ht="66" customHeight="1">
      <c r="A45" s="40" t="s">
        <v>214</v>
      </c>
      <c r="B45" s="106" t="s">
        <v>105</v>
      </c>
      <c r="C45" s="152">
        <v>1013272</v>
      </c>
      <c r="D45" s="158">
        <v>1037725</v>
      </c>
      <c r="E45" s="158">
        <v>1085594</v>
      </c>
      <c r="F45" s="128"/>
      <c r="G45" s="161"/>
      <c r="I45" s="5"/>
    </row>
    <row r="46" spans="1:10" s="4" customFormat="1" ht="17.25" customHeight="1">
      <c r="A46" s="203"/>
      <c r="B46" s="198" t="s">
        <v>32</v>
      </c>
      <c r="C46" s="202">
        <f>C10+C30</f>
        <v>2817007.41</v>
      </c>
      <c r="D46" s="202">
        <f>D10+D30</f>
        <v>2409625.92</v>
      </c>
      <c r="E46" s="202">
        <f>E10+E30</f>
        <v>2474908.8</v>
      </c>
      <c r="F46" s="204"/>
      <c r="G46" s="204"/>
      <c r="H46" s="10"/>
      <c r="I46" s="10"/>
      <c r="J46" s="10"/>
    </row>
    <row r="47" spans="1:7" ht="12.75">
      <c r="A47" s="144"/>
      <c r="B47" s="146"/>
      <c r="C47" s="146"/>
      <c r="D47" s="146"/>
      <c r="E47" s="146"/>
      <c r="F47" s="146"/>
      <c r="G47" s="146"/>
    </row>
    <row r="48" spans="1:7" ht="12.75">
      <c r="A48" s="144"/>
      <c r="B48" s="146"/>
      <c r="C48" s="162"/>
      <c r="D48" s="162"/>
      <c r="E48" s="162"/>
      <c r="F48" s="146"/>
      <c r="G48" s="146"/>
    </row>
    <row r="49" spans="1:7" ht="13.5" customHeight="1">
      <c r="A49" s="144"/>
      <c r="B49" s="256"/>
      <c r="C49" s="256"/>
      <c r="D49" s="256"/>
      <c r="E49" s="256"/>
      <c r="F49" s="146"/>
      <c r="G49" s="146"/>
    </row>
    <row r="110" ht="12.75">
      <c r="M110" s="1">
        <f>M107/(M108-'1.дох.'!D40-'1.дох.'!D43)*100</f>
        <v>0</v>
      </c>
    </row>
  </sheetData>
  <sheetProtection/>
  <mergeCells count="4">
    <mergeCell ref="B2:E2"/>
    <mergeCell ref="B4:E4"/>
    <mergeCell ref="A5:E5"/>
    <mergeCell ref="B49:E49"/>
  </mergeCells>
  <printOptions/>
  <pageMargins left="0.6299212598425197" right="0.4330708661417323" top="0.35433070866141736" bottom="0.15748031496062992" header="0.31496062992125984" footer="0.31496062992125984"/>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tabColor rgb="FF92D050"/>
  </sheetPr>
  <dimension ref="A1:S26"/>
  <sheetViews>
    <sheetView zoomScalePageLayoutView="0" workbookViewId="0" topLeftCell="A1">
      <selection activeCell="B17" sqref="B17:C17"/>
    </sheetView>
  </sheetViews>
  <sheetFormatPr defaultColWidth="9.140625" defaultRowHeight="12.75"/>
  <cols>
    <col min="1" max="1" width="26.140625" style="32" customWidth="1"/>
    <col min="2" max="2" width="19.8515625" style="32" customWidth="1"/>
    <col min="3" max="3" width="30.7109375" style="32" customWidth="1"/>
    <col min="4" max="4" width="15.140625" style="32" hidden="1" customWidth="1"/>
    <col min="5" max="6" width="12.421875" style="32" hidden="1" customWidth="1"/>
    <col min="7" max="7" width="11.421875" style="32" hidden="1" customWidth="1"/>
    <col min="8" max="8" width="11.28125" style="32" hidden="1" customWidth="1"/>
    <col min="9" max="9" width="15.140625" style="32" hidden="1" customWidth="1"/>
    <col min="10" max="12" width="9.57421875" style="32" customWidth="1"/>
    <col min="13" max="244" width="9.140625" style="32" customWidth="1"/>
    <col min="245" max="245" width="26.00390625" style="32" customWidth="1"/>
    <col min="246" max="246" width="17.140625" style="32" customWidth="1"/>
    <col min="247" max="247" width="47.421875" style="32" customWidth="1"/>
    <col min="248" max="248" width="15.57421875" style="32" customWidth="1"/>
    <col min="249" max="249" width="12.7109375" style="32" customWidth="1"/>
    <col min="250" max="16384" width="9.140625" style="32" customWidth="1"/>
  </cols>
  <sheetData>
    <row r="1" spans="1:19" ht="12.75">
      <c r="A1" s="127"/>
      <c r="B1" s="127"/>
      <c r="C1" s="128" t="s">
        <v>286</v>
      </c>
      <c r="D1" s="113"/>
      <c r="E1" s="113"/>
      <c r="F1" s="113"/>
      <c r="G1" s="129"/>
      <c r="H1" s="128"/>
      <c r="I1" s="128"/>
      <c r="J1" s="128"/>
      <c r="K1" s="128"/>
      <c r="L1" s="128"/>
      <c r="M1" s="3"/>
      <c r="N1" s="3"/>
      <c r="O1" s="3"/>
      <c r="P1" s="12"/>
      <c r="Q1" s="12"/>
      <c r="R1" s="12"/>
      <c r="S1" s="12"/>
    </row>
    <row r="2" spans="1:19" ht="72.75" customHeight="1">
      <c r="A2" s="127"/>
      <c r="B2" s="127"/>
      <c r="C2" s="282" t="s">
        <v>313</v>
      </c>
      <c r="D2" s="282"/>
      <c r="E2" s="282"/>
      <c r="F2" s="282"/>
      <c r="G2" s="282"/>
      <c r="H2" s="282"/>
      <c r="I2" s="283"/>
      <c r="J2" s="283"/>
      <c r="K2" s="130"/>
      <c r="L2" s="130"/>
      <c r="M2" s="33"/>
      <c r="N2" s="33"/>
      <c r="O2" s="33"/>
      <c r="P2" s="33"/>
      <c r="Q2" s="33"/>
      <c r="R2" s="33"/>
      <c r="S2" s="33"/>
    </row>
    <row r="3" spans="1:12" s="34" customFormat="1" ht="13.5" customHeight="1" hidden="1">
      <c r="A3" s="131"/>
      <c r="B3" s="132"/>
      <c r="C3" s="279"/>
      <c r="D3" s="279"/>
      <c r="E3" s="133"/>
      <c r="F3" s="133"/>
      <c r="G3" s="132"/>
      <c r="H3" s="132"/>
      <c r="I3" s="132"/>
      <c r="J3" s="132"/>
      <c r="K3" s="132"/>
      <c r="L3" s="132"/>
    </row>
    <row r="4" spans="1:12" s="34" customFormat="1" ht="31.5" customHeight="1" hidden="1">
      <c r="A4" s="131"/>
      <c r="B4" s="132"/>
      <c r="C4" s="285"/>
      <c r="D4" s="285"/>
      <c r="E4" s="285"/>
      <c r="F4" s="285"/>
      <c r="G4" s="285"/>
      <c r="H4" s="285"/>
      <c r="I4" s="285"/>
      <c r="J4" s="285"/>
      <c r="K4" s="285"/>
      <c r="L4" s="285"/>
    </row>
    <row r="5" spans="1:12" s="35" customFormat="1" ht="41.25" customHeight="1">
      <c r="A5" s="286" t="s">
        <v>315</v>
      </c>
      <c r="B5" s="286"/>
      <c r="C5" s="286"/>
      <c r="D5" s="286"/>
      <c r="E5" s="286"/>
      <c r="F5" s="286"/>
      <c r="G5" s="286"/>
      <c r="H5" s="286"/>
      <c r="I5" s="286"/>
      <c r="J5" s="286"/>
      <c r="K5" s="286"/>
      <c r="L5" s="286"/>
    </row>
    <row r="6" spans="1:12" s="35" customFormat="1" ht="12.75">
      <c r="A6" s="134"/>
      <c r="B6" s="135"/>
      <c r="C6" s="135"/>
      <c r="D6" s="136"/>
      <c r="E6" s="137"/>
      <c r="F6" s="136" t="s">
        <v>19</v>
      </c>
      <c r="G6" s="138"/>
      <c r="H6" s="136" t="s">
        <v>19</v>
      </c>
      <c r="I6" s="136"/>
      <c r="J6" s="136"/>
      <c r="K6" s="135"/>
      <c r="L6" s="102" t="s">
        <v>162</v>
      </c>
    </row>
    <row r="7" spans="1:12" s="34" customFormat="1" ht="36.75" customHeight="1">
      <c r="A7" s="139" t="s">
        <v>140</v>
      </c>
      <c r="B7" s="280" t="s">
        <v>141</v>
      </c>
      <c r="C7" s="280"/>
      <c r="D7" s="139" t="s">
        <v>121</v>
      </c>
      <c r="E7" s="139" t="s">
        <v>111</v>
      </c>
      <c r="F7" s="139" t="s">
        <v>112</v>
      </c>
      <c r="G7" s="40" t="s">
        <v>142</v>
      </c>
      <c r="H7" s="40" t="s">
        <v>143</v>
      </c>
      <c r="I7" s="40" t="s">
        <v>245</v>
      </c>
      <c r="J7" s="40" t="s">
        <v>316</v>
      </c>
      <c r="K7" s="139" t="s">
        <v>317</v>
      </c>
      <c r="L7" s="139" t="s">
        <v>318</v>
      </c>
    </row>
    <row r="8" spans="1:12" ht="26.25" customHeight="1">
      <c r="A8" s="140" t="s">
        <v>144</v>
      </c>
      <c r="B8" s="281" t="s">
        <v>145</v>
      </c>
      <c r="C8" s="281"/>
      <c r="D8" s="141">
        <f aca="true" t="shared" si="0" ref="D8:L8">D9+D13</f>
        <v>794559</v>
      </c>
      <c r="E8" s="141">
        <f t="shared" si="0"/>
        <v>-2709584.34</v>
      </c>
      <c r="F8" s="141">
        <f t="shared" si="0"/>
        <v>-2709584.34</v>
      </c>
      <c r="G8" s="141">
        <f t="shared" si="0"/>
        <v>-2709584.34</v>
      </c>
      <c r="H8" s="141">
        <f t="shared" si="0"/>
        <v>-2709584.34</v>
      </c>
      <c r="I8" s="141">
        <f t="shared" si="0"/>
        <v>32690</v>
      </c>
      <c r="J8" s="141">
        <f t="shared" si="0"/>
        <v>0</v>
      </c>
      <c r="K8" s="141">
        <f t="shared" si="0"/>
        <v>0</v>
      </c>
      <c r="L8" s="141">
        <f t="shared" si="0"/>
        <v>0</v>
      </c>
    </row>
    <row r="9" spans="1:12" s="35" customFormat="1" ht="14.25" customHeight="1">
      <c r="A9" s="140" t="s">
        <v>146</v>
      </c>
      <c r="B9" s="281" t="s">
        <v>147</v>
      </c>
      <c r="C9" s="281"/>
      <c r="D9" s="141">
        <f>D10</f>
        <v>-2709584.34</v>
      </c>
      <c r="E9" s="141">
        <f aca="true" t="shared" si="1" ref="E9:J10">E10</f>
        <v>-2709584.34</v>
      </c>
      <c r="F9" s="141">
        <f t="shared" si="1"/>
        <v>-2709584.34</v>
      </c>
      <c r="G9" s="141">
        <f t="shared" si="1"/>
        <v>-2709584.34</v>
      </c>
      <c r="H9" s="141">
        <f t="shared" si="1"/>
        <v>-2709584.34</v>
      </c>
      <c r="I9" s="141">
        <f t="shared" si="1"/>
        <v>-8006</v>
      </c>
      <c r="J9" s="141">
        <f t="shared" si="1"/>
        <v>0</v>
      </c>
      <c r="K9" s="141">
        <f aca="true" t="shared" si="2" ref="K9:L11">K10</f>
        <v>0</v>
      </c>
      <c r="L9" s="141">
        <f t="shared" si="2"/>
        <v>0</v>
      </c>
    </row>
    <row r="10" spans="1:12" s="35" customFormat="1" ht="14.25" customHeight="1">
      <c r="A10" s="140" t="s">
        <v>148</v>
      </c>
      <c r="B10" s="281" t="s">
        <v>149</v>
      </c>
      <c r="C10" s="281"/>
      <c r="D10" s="141">
        <f>D11</f>
        <v>-2709584.34</v>
      </c>
      <c r="E10" s="141">
        <f t="shared" si="1"/>
        <v>-2709584.34</v>
      </c>
      <c r="F10" s="141">
        <f t="shared" si="1"/>
        <v>-2709584.34</v>
      </c>
      <c r="G10" s="141">
        <f t="shared" si="1"/>
        <v>-2709584.34</v>
      </c>
      <c r="H10" s="141">
        <f t="shared" si="1"/>
        <v>-2709584.34</v>
      </c>
      <c r="I10" s="141">
        <f t="shared" si="1"/>
        <v>-8006</v>
      </c>
      <c r="J10" s="141">
        <f t="shared" si="1"/>
        <v>0</v>
      </c>
      <c r="K10" s="141">
        <f t="shared" si="2"/>
        <v>0</v>
      </c>
      <c r="L10" s="141">
        <f t="shared" si="2"/>
        <v>0</v>
      </c>
    </row>
    <row r="11" spans="1:12" s="35" customFormat="1" ht="14.25" customHeight="1">
      <c r="A11" s="140" t="s">
        <v>150</v>
      </c>
      <c r="B11" s="281" t="s">
        <v>151</v>
      </c>
      <c r="C11" s="281"/>
      <c r="D11" s="141">
        <f>D12</f>
        <v>-2709584.34</v>
      </c>
      <c r="E11" s="141">
        <f aca="true" t="shared" si="3" ref="E11:J11">E12</f>
        <v>-2709584.34</v>
      </c>
      <c r="F11" s="141">
        <f t="shared" si="3"/>
        <v>-2709584.34</v>
      </c>
      <c r="G11" s="141">
        <f t="shared" si="3"/>
        <v>-2709584.34</v>
      </c>
      <c r="H11" s="141">
        <f t="shared" si="3"/>
        <v>-2709584.34</v>
      </c>
      <c r="I11" s="141">
        <f t="shared" si="3"/>
        <v>-8006</v>
      </c>
      <c r="J11" s="141">
        <f t="shared" si="3"/>
        <v>0</v>
      </c>
      <c r="K11" s="141">
        <f t="shared" si="2"/>
        <v>0</v>
      </c>
      <c r="L11" s="141">
        <f t="shared" si="2"/>
        <v>0</v>
      </c>
    </row>
    <row r="12" spans="1:12" s="35" customFormat="1" ht="25.5" customHeight="1">
      <c r="A12" s="140" t="s">
        <v>152</v>
      </c>
      <c r="B12" s="281" t="s">
        <v>138</v>
      </c>
      <c r="C12" s="281"/>
      <c r="D12" s="141">
        <v>-2709584.34</v>
      </c>
      <c r="E12" s="141">
        <v>-2709584.34</v>
      </c>
      <c r="F12" s="141">
        <v>-2709584.34</v>
      </c>
      <c r="G12" s="141">
        <v>-2709584.34</v>
      </c>
      <c r="H12" s="141">
        <v>-2709584.34</v>
      </c>
      <c r="I12" s="141">
        <v>-8006</v>
      </c>
      <c r="J12" s="141">
        <v>0</v>
      </c>
      <c r="K12" s="141">
        <v>0</v>
      </c>
      <c r="L12" s="141">
        <v>0</v>
      </c>
    </row>
    <row r="13" spans="1:12" s="35" customFormat="1" ht="14.25" customHeight="1">
      <c r="A13" s="140" t="s">
        <v>153</v>
      </c>
      <c r="B13" s="281" t="s">
        <v>154</v>
      </c>
      <c r="C13" s="281"/>
      <c r="D13" s="141">
        <f aca="true" t="shared" si="4" ref="D13:L15">D14</f>
        <v>3504143.34</v>
      </c>
      <c r="E13" s="141">
        <f t="shared" si="4"/>
        <v>0</v>
      </c>
      <c r="F13" s="141">
        <f t="shared" si="4"/>
        <v>0</v>
      </c>
      <c r="G13" s="141">
        <f t="shared" si="4"/>
        <v>0</v>
      </c>
      <c r="H13" s="141">
        <f t="shared" si="4"/>
        <v>0</v>
      </c>
      <c r="I13" s="141">
        <f t="shared" si="4"/>
        <v>40696</v>
      </c>
      <c r="J13" s="141" t="str">
        <f>J16</f>
        <v>0</v>
      </c>
      <c r="K13" s="141">
        <f t="shared" si="4"/>
        <v>0</v>
      </c>
      <c r="L13" s="141">
        <f t="shared" si="4"/>
        <v>0</v>
      </c>
    </row>
    <row r="14" spans="1:12" s="35" customFormat="1" ht="14.25" customHeight="1">
      <c r="A14" s="140" t="s">
        <v>155</v>
      </c>
      <c r="B14" s="281" t="s">
        <v>156</v>
      </c>
      <c r="C14" s="281"/>
      <c r="D14" s="141">
        <f t="shared" si="4"/>
        <v>3504143.34</v>
      </c>
      <c r="E14" s="141">
        <f t="shared" si="4"/>
        <v>0</v>
      </c>
      <c r="F14" s="141">
        <f t="shared" si="4"/>
        <v>0</v>
      </c>
      <c r="G14" s="141">
        <f t="shared" si="4"/>
        <v>0</v>
      </c>
      <c r="H14" s="141">
        <f t="shared" si="4"/>
        <v>0</v>
      </c>
      <c r="I14" s="141">
        <f t="shared" si="4"/>
        <v>40696</v>
      </c>
      <c r="J14" s="141" t="str">
        <f t="shared" si="4"/>
        <v>0</v>
      </c>
      <c r="K14" s="141">
        <f t="shared" si="4"/>
        <v>0</v>
      </c>
      <c r="L14" s="141">
        <f t="shared" si="4"/>
        <v>0</v>
      </c>
    </row>
    <row r="15" spans="1:12" s="35" customFormat="1" ht="14.25" customHeight="1">
      <c r="A15" s="140" t="s">
        <v>157</v>
      </c>
      <c r="B15" s="281" t="s">
        <v>158</v>
      </c>
      <c r="C15" s="281"/>
      <c r="D15" s="141">
        <f t="shared" si="4"/>
        <v>3504143.34</v>
      </c>
      <c r="E15" s="141">
        <f t="shared" si="4"/>
        <v>0</v>
      </c>
      <c r="F15" s="141">
        <f t="shared" si="4"/>
        <v>0</v>
      </c>
      <c r="G15" s="141">
        <f t="shared" si="4"/>
        <v>0</v>
      </c>
      <c r="H15" s="141">
        <f t="shared" si="4"/>
        <v>0</v>
      </c>
      <c r="I15" s="141">
        <f t="shared" si="4"/>
        <v>40696</v>
      </c>
      <c r="J15" s="141" t="str">
        <f t="shared" si="4"/>
        <v>0</v>
      </c>
      <c r="K15" s="141">
        <f t="shared" si="4"/>
        <v>0</v>
      </c>
      <c r="L15" s="141">
        <f t="shared" si="4"/>
        <v>0</v>
      </c>
    </row>
    <row r="16" spans="1:12" s="35" customFormat="1" ht="31.5" customHeight="1">
      <c r="A16" s="140" t="s">
        <v>159</v>
      </c>
      <c r="B16" s="281" t="s">
        <v>139</v>
      </c>
      <c r="C16" s="281"/>
      <c r="D16" s="141">
        <v>3504143.34</v>
      </c>
      <c r="E16" s="141">
        <v>0</v>
      </c>
      <c r="F16" s="141">
        <v>0</v>
      </c>
      <c r="G16" s="141">
        <v>0</v>
      </c>
      <c r="H16" s="141">
        <v>0</v>
      </c>
      <c r="I16" s="141">
        <v>40696</v>
      </c>
      <c r="J16" s="140" t="s">
        <v>289</v>
      </c>
      <c r="K16" s="141">
        <v>0</v>
      </c>
      <c r="L16" s="141">
        <v>0</v>
      </c>
    </row>
    <row r="17" spans="1:12" s="36" customFormat="1" ht="28.5" customHeight="1">
      <c r="A17" s="142"/>
      <c r="B17" s="284" t="s">
        <v>160</v>
      </c>
      <c r="C17" s="284"/>
      <c r="D17" s="143">
        <f>D8</f>
        <v>794559</v>
      </c>
      <c r="E17" s="143">
        <f aca="true" t="shared" si="5" ref="E17:J17">E8</f>
        <v>-2709584.34</v>
      </c>
      <c r="F17" s="143">
        <f t="shared" si="5"/>
        <v>-2709584.34</v>
      </c>
      <c r="G17" s="143">
        <f t="shared" si="5"/>
        <v>-2709584.34</v>
      </c>
      <c r="H17" s="143">
        <f t="shared" si="5"/>
        <v>-2709584.34</v>
      </c>
      <c r="I17" s="143">
        <f t="shared" si="5"/>
        <v>32690</v>
      </c>
      <c r="J17" s="143">
        <f t="shared" si="5"/>
        <v>0</v>
      </c>
      <c r="K17" s="143">
        <f>K8</f>
        <v>0</v>
      </c>
      <c r="L17" s="143">
        <f>L8</f>
        <v>0</v>
      </c>
    </row>
    <row r="18" spans="4:6" ht="12.75">
      <c r="D18" s="37"/>
      <c r="E18" s="37"/>
      <c r="F18" s="37"/>
    </row>
    <row r="19" spans="4:6" ht="12.75">
      <c r="D19" s="37"/>
      <c r="E19" s="37"/>
      <c r="F19" s="37"/>
    </row>
    <row r="20" spans="4:6" ht="12.75">
      <c r="D20" s="37"/>
      <c r="E20" s="37"/>
      <c r="F20" s="37"/>
    </row>
    <row r="22" spans="3:6" ht="12.75">
      <c r="C22" s="38"/>
      <c r="D22" s="38"/>
      <c r="E22" s="38"/>
      <c r="F22" s="38"/>
    </row>
    <row r="26" spans="3:6" ht="12.75">
      <c r="C26" s="39"/>
      <c r="D26" s="39"/>
      <c r="E26" s="39"/>
      <c r="F26" s="39"/>
    </row>
  </sheetData>
  <sheetProtection/>
  <mergeCells count="15">
    <mergeCell ref="B17:C17"/>
    <mergeCell ref="C4:L4"/>
    <mergeCell ref="A5:L5"/>
    <mergeCell ref="B9:C9"/>
    <mergeCell ref="B10:C10"/>
    <mergeCell ref="B11:C11"/>
    <mergeCell ref="B12:C12"/>
    <mergeCell ref="B13:C13"/>
    <mergeCell ref="B14:C14"/>
    <mergeCell ref="C3:D3"/>
    <mergeCell ref="B7:C7"/>
    <mergeCell ref="B8:C8"/>
    <mergeCell ref="B15:C15"/>
    <mergeCell ref="B16:C16"/>
    <mergeCell ref="C2:J2"/>
  </mergeCells>
  <printOptions/>
  <pageMargins left="0.1968503937007874" right="0.2755905511811024" top="0.7480314960629921" bottom="0.7480314960629921"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E21"/>
  <sheetViews>
    <sheetView zoomScalePageLayoutView="0" workbookViewId="0" topLeftCell="A1">
      <selection activeCell="L5" sqref="L5"/>
    </sheetView>
  </sheetViews>
  <sheetFormatPr defaultColWidth="9.140625" defaultRowHeight="12.75"/>
  <cols>
    <col min="1" max="1" width="51.140625" style="7" customWidth="1"/>
    <col min="2" max="2" width="18.8515625" style="7" customWidth="1"/>
    <col min="3" max="3" width="9.28125" style="7" customWidth="1"/>
    <col min="4" max="4" width="12.28125" style="7" customWidth="1"/>
    <col min="5" max="7" width="0.2890625" style="7" hidden="1" customWidth="1"/>
    <col min="8" max="8" width="0.9921875" style="7" hidden="1" customWidth="1"/>
    <col min="9" max="9" width="0.42578125" style="7" hidden="1" customWidth="1"/>
    <col min="10" max="10" width="9.140625" style="7" hidden="1" customWidth="1"/>
    <col min="11" max="16384" width="9.140625" style="7" customWidth="1"/>
  </cols>
  <sheetData>
    <row r="1" spans="2:4" ht="12.75" customHeight="1">
      <c r="B1" s="264" t="s">
        <v>250</v>
      </c>
      <c r="C1" s="264"/>
      <c r="D1" s="264"/>
    </row>
    <row r="2" spans="2:4" ht="72" customHeight="1">
      <c r="B2" s="264" t="s">
        <v>305</v>
      </c>
      <c r="C2" s="264"/>
      <c r="D2" s="264"/>
    </row>
    <row r="3" spans="1:4" ht="48" customHeight="1">
      <c r="A3" s="265" t="s">
        <v>306</v>
      </c>
      <c r="B3" s="265"/>
      <c r="C3" s="265"/>
      <c r="D3" s="265"/>
    </row>
    <row r="4" ht="12.75">
      <c r="E4" s="7" t="s">
        <v>64</v>
      </c>
    </row>
    <row r="5" spans="1:4" ht="38.25" customHeight="1">
      <c r="A5" s="266" t="s">
        <v>251</v>
      </c>
      <c r="B5" s="267"/>
      <c r="C5" s="266" t="s">
        <v>252</v>
      </c>
      <c r="D5" s="267"/>
    </row>
    <row r="6" spans="1:5" s="73" customFormat="1" ht="18.75" customHeight="1">
      <c r="A6" s="268" t="s">
        <v>253</v>
      </c>
      <c r="B6" s="268"/>
      <c r="C6" s="259"/>
      <c r="D6" s="260"/>
      <c r="E6" s="73" t="s">
        <v>64</v>
      </c>
    </row>
    <row r="7" spans="1:4" ht="30.75" customHeight="1">
      <c r="A7" s="257" t="s">
        <v>254</v>
      </c>
      <c r="B7" s="257"/>
      <c r="C7" s="259">
        <v>1</v>
      </c>
      <c r="D7" s="260"/>
    </row>
    <row r="8" spans="1:4" ht="18.75" customHeight="1">
      <c r="A8" s="261" t="s">
        <v>255</v>
      </c>
      <c r="B8" s="261"/>
      <c r="C8" s="259">
        <v>1</v>
      </c>
      <c r="D8" s="260"/>
    </row>
    <row r="9" spans="1:4" ht="31.5" customHeight="1">
      <c r="A9" s="262" t="s">
        <v>256</v>
      </c>
      <c r="B9" s="262"/>
      <c r="C9" s="263"/>
      <c r="D9" s="263"/>
    </row>
    <row r="10" spans="1:4" ht="45.75" customHeight="1">
      <c r="A10" s="257" t="s">
        <v>257</v>
      </c>
      <c r="B10" s="257"/>
      <c r="C10" s="258">
        <v>1</v>
      </c>
      <c r="D10" s="258"/>
    </row>
    <row r="11" ht="12.75">
      <c r="A11" s="31"/>
    </row>
    <row r="12" spans="1:5" ht="12.75">
      <c r="A12" s="31"/>
      <c r="E12" s="7" t="s">
        <v>64</v>
      </c>
    </row>
    <row r="13" ht="12.75">
      <c r="A13" s="31"/>
    </row>
    <row r="14" ht="12.75">
      <c r="A14" s="31"/>
    </row>
    <row r="15" ht="12.75">
      <c r="A15" s="31"/>
    </row>
    <row r="16" ht="12.75">
      <c r="A16" s="31"/>
    </row>
    <row r="17" ht="12.75">
      <c r="A17" s="31"/>
    </row>
    <row r="18" ht="12.75">
      <c r="A18" s="31"/>
    </row>
    <row r="19" ht="12.75">
      <c r="A19" s="31"/>
    </row>
    <row r="20" ht="12.75">
      <c r="A20" s="31"/>
    </row>
    <row r="21" ht="12.75">
      <c r="A21" s="31"/>
    </row>
  </sheetData>
  <sheetProtection/>
  <mergeCells count="15">
    <mergeCell ref="B1:D1"/>
    <mergeCell ref="B2:D2"/>
    <mergeCell ref="A3:D3"/>
    <mergeCell ref="A5:B5"/>
    <mergeCell ref="C5:D5"/>
    <mergeCell ref="A6:B6"/>
    <mergeCell ref="C6:D6"/>
    <mergeCell ref="A10:B10"/>
    <mergeCell ref="C10:D10"/>
    <mergeCell ref="A7:B7"/>
    <mergeCell ref="C7:D7"/>
    <mergeCell ref="A8:B8"/>
    <mergeCell ref="C8:D8"/>
    <mergeCell ref="A9:B9"/>
    <mergeCell ref="C9:D9"/>
  </mergeCells>
  <printOptions/>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92D050"/>
  </sheetPr>
  <dimension ref="A1:P130"/>
  <sheetViews>
    <sheetView tabSelected="1" zoomScalePageLayoutView="0" workbookViewId="0" topLeftCell="A106">
      <selection activeCell="J125" sqref="J125"/>
    </sheetView>
  </sheetViews>
  <sheetFormatPr defaultColWidth="9.140625" defaultRowHeight="12.75"/>
  <cols>
    <col min="1" max="1" width="37.57421875" style="13" customWidth="1"/>
    <col min="2" max="2" width="4.8515625" style="13" hidden="1" customWidth="1"/>
    <col min="3" max="4" width="6.28125" style="13" hidden="1" customWidth="1"/>
    <col min="5" max="5" width="3.8515625" style="193" customWidth="1"/>
    <col min="6" max="6" width="4.28125" style="97" customWidth="1"/>
    <col min="7" max="7" width="3.7109375" style="97" customWidth="1"/>
    <col min="8" max="8" width="12.7109375" style="97" customWidth="1"/>
    <col min="9" max="9" width="4.00390625" style="97" customWidth="1"/>
    <col min="10" max="10" width="12.140625" style="97" customWidth="1"/>
    <col min="11" max="12" width="12.140625" style="12" customWidth="1"/>
    <col min="13" max="13" width="9.140625" style="12" customWidth="1"/>
    <col min="14" max="14" width="11.7109375" style="12" bestFit="1" customWidth="1"/>
    <col min="15" max="16" width="10.140625" style="12" bestFit="1" customWidth="1"/>
    <col min="17" max="16384" width="9.140625" style="12" customWidth="1"/>
  </cols>
  <sheetData>
    <row r="1" spans="5:10" ht="12.75" hidden="1">
      <c r="E1" s="3"/>
      <c r="F1" s="3"/>
      <c r="G1" s="3"/>
      <c r="H1" s="3"/>
      <c r="I1" s="3"/>
      <c r="J1" s="3"/>
    </row>
    <row r="2" spans="5:12" ht="24.75" customHeight="1" hidden="1">
      <c r="E2" s="270"/>
      <c r="F2" s="270"/>
      <c r="G2" s="270"/>
      <c r="H2" s="270"/>
      <c r="I2" s="270"/>
      <c r="J2" s="270"/>
      <c r="K2" s="270"/>
      <c r="L2" s="270"/>
    </row>
    <row r="3" spans="1:12" ht="13.5" customHeight="1">
      <c r="A3" s="113"/>
      <c r="B3" s="113"/>
      <c r="C3" s="113"/>
      <c r="D3" s="113"/>
      <c r="E3" s="271" t="s">
        <v>248</v>
      </c>
      <c r="F3" s="271"/>
      <c r="G3" s="271"/>
      <c r="H3" s="271"/>
      <c r="I3" s="271"/>
      <c r="J3" s="114"/>
      <c r="K3" s="114"/>
      <c r="L3" s="114"/>
    </row>
    <row r="4" spans="1:12" ht="37.5" customHeight="1">
      <c r="A4" s="113"/>
      <c r="B4" s="113"/>
      <c r="C4" s="113"/>
      <c r="D4" s="113"/>
      <c r="E4" s="272" t="s">
        <v>297</v>
      </c>
      <c r="F4" s="272"/>
      <c r="G4" s="272"/>
      <c r="H4" s="272"/>
      <c r="I4" s="272"/>
      <c r="J4" s="272"/>
      <c r="K4" s="272"/>
      <c r="L4" s="272"/>
    </row>
    <row r="5" spans="1:12" ht="9" customHeight="1">
      <c r="A5" s="113"/>
      <c r="B5" s="113"/>
      <c r="C5" s="113"/>
      <c r="D5" s="113"/>
      <c r="E5" s="115"/>
      <c r="F5" s="116"/>
      <c r="G5" s="116"/>
      <c r="H5" s="116"/>
      <c r="I5" s="116"/>
      <c r="J5" s="116"/>
      <c r="K5" s="116"/>
      <c r="L5" s="116"/>
    </row>
    <row r="6" spans="1:12" ht="26.25" customHeight="1">
      <c r="A6" s="269" t="s">
        <v>298</v>
      </c>
      <c r="B6" s="269"/>
      <c r="C6" s="269"/>
      <c r="D6" s="269"/>
      <c r="E6" s="269"/>
      <c r="F6" s="269"/>
      <c r="G6" s="269"/>
      <c r="H6" s="269"/>
      <c r="I6" s="269"/>
      <c r="J6" s="269"/>
      <c r="K6" s="269"/>
      <c r="L6" s="269"/>
    </row>
    <row r="7" spans="1:12" ht="15" customHeight="1">
      <c r="A7" s="98"/>
      <c r="B7" s="99"/>
      <c r="C7" s="99"/>
      <c r="D7" s="99"/>
      <c r="E7" s="122"/>
      <c r="F7" s="98"/>
      <c r="G7" s="98"/>
      <c r="H7" s="98"/>
      <c r="I7" s="98"/>
      <c r="J7" s="104"/>
      <c r="K7" s="98"/>
      <c r="L7" s="102" t="s">
        <v>162</v>
      </c>
    </row>
    <row r="8" spans="1:12" ht="24" customHeight="1">
      <c r="A8" s="46" t="s">
        <v>33</v>
      </c>
      <c r="B8" s="26" t="s">
        <v>76</v>
      </c>
      <c r="C8" s="26" t="s">
        <v>77</v>
      </c>
      <c r="D8" s="26" t="s">
        <v>188</v>
      </c>
      <c r="E8" s="61" t="s">
        <v>78</v>
      </c>
      <c r="F8" s="41" t="s">
        <v>34</v>
      </c>
      <c r="G8" s="41" t="s">
        <v>35</v>
      </c>
      <c r="H8" s="41" t="s">
        <v>36</v>
      </c>
      <c r="I8" s="41" t="s">
        <v>37</v>
      </c>
      <c r="J8" s="26" t="s">
        <v>316</v>
      </c>
      <c r="K8" s="26" t="s">
        <v>317</v>
      </c>
      <c r="L8" s="26" t="s">
        <v>318</v>
      </c>
    </row>
    <row r="9" spans="1:12" s="15" customFormat="1" ht="16.5" customHeight="1">
      <c r="A9" s="164" t="s">
        <v>118</v>
      </c>
      <c r="B9" s="163">
        <v>63</v>
      </c>
      <c r="C9" s="163">
        <v>0</v>
      </c>
      <c r="D9" s="163">
        <v>11</v>
      </c>
      <c r="E9" s="165">
        <v>862</v>
      </c>
      <c r="F9" s="166"/>
      <c r="G9" s="166"/>
      <c r="H9" s="166"/>
      <c r="I9" s="166"/>
      <c r="J9" s="186">
        <f>J117</f>
        <v>2817007.41</v>
      </c>
      <c r="K9" s="186">
        <f>K117</f>
        <v>2409625.92</v>
      </c>
      <c r="L9" s="186">
        <f>L117</f>
        <v>2474908.8</v>
      </c>
    </row>
    <row r="10" spans="1:12" s="14" customFormat="1" ht="16.5" customHeight="1">
      <c r="A10" s="174" t="s">
        <v>38</v>
      </c>
      <c r="B10" s="163">
        <v>63</v>
      </c>
      <c r="C10" s="163">
        <v>0</v>
      </c>
      <c r="D10" s="163">
        <v>11</v>
      </c>
      <c r="E10" s="187">
        <v>862</v>
      </c>
      <c r="F10" s="166" t="s">
        <v>39</v>
      </c>
      <c r="G10" s="169"/>
      <c r="H10" s="169"/>
      <c r="I10" s="169"/>
      <c r="J10" s="188">
        <f>J11+J39+J43+J28+J35</f>
        <v>1268710</v>
      </c>
      <c r="K10" s="188">
        <f>K11+K39+K43+K28</f>
        <v>1100510</v>
      </c>
      <c r="L10" s="188">
        <f>L11+L39+L43+L28</f>
        <v>1115510</v>
      </c>
    </row>
    <row r="11" spans="1:12" s="15" customFormat="1" ht="63.75" customHeight="1">
      <c r="A11" s="46" t="s">
        <v>43</v>
      </c>
      <c r="B11" s="26">
        <v>63</v>
      </c>
      <c r="C11" s="26">
        <v>0</v>
      </c>
      <c r="D11" s="26">
        <v>11</v>
      </c>
      <c r="E11" s="47">
        <v>862</v>
      </c>
      <c r="F11" s="41" t="s">
        <v>39</v>
      </c>
      <c r="G11" s="41" t="s">
        <v>44</v>
      </c>
      <c r="H11" s="41"/>
      <c r="I11" s="41"/>
      <c r="J11" s="30">
        <f>J15+J22+J25+J12</f>
        <v>1264910</v>
      </c>
      <c r="K11" s="30">
        <f>K15+K22+K25+K12</f>
        <v>1065210</v>
      </c>
      <c r="L11" s="30">
        <f>L15+L22+L25+L12</f>
        <v>1048210</v>
      </c>
    </row>
    <row r="12" spans="1:12" s="15" customFormat="1" ht="50.25" customHeight="1">
      <c r="A12" s="53" t="s">
        <v>219</v>
      </c>
      <c r="B12" s="26"/>
      <c r="C12" s="26"/>
      <c r="D12" s="26"/>
      <c r="E12" s="47">
        <v>862</v>
      </c>
      <c r="F12" s="41" t="s">
        <v>39</v>
      </c>
      <c r="G12" s="41" t="s">
        <v>44</v>
      </c>
      <c r="H12" s="41" t="s">
        <v>271</v>
      </c>
      <c r="I12" s="41"/>
      <c r="J12" s="30">
        <f aca="true" t="shared" si="0" ref="J12:L13">J13</f>
        <v>423600</v>
      </c>
      <c r="K12" s="30">
        <f>K13</f>
        <v>383600</v>
      </c>
      <c r="L12" s="30">
        <f t="shared" si="0"/>
        <v>373100</v>
      </c>
    </row>
    <row r="13" spans="1:12" s="15" customFormat="1" ht="77.25" customHeight="1">
      <c r="A13" s="53" t="s">
        <v>80</v>
      </c>
      <c r="B13" s="26"/>
      <c r="C13" s="26"/>
      <c r="D13" s="26"/>
      <c r="E13" s="47">
        <v>862</v>
      </c>
      <c r="F13" s="41" t="s">
        <v>39</v>
      </c>
      <c r="G13" s="41" t="s">
        <v>44</v>
      </c>
      <c r="H13" s="41" t="s">
        <v>271</v>
      </c>
      <c r="I13" s="41" t="s">
        <v>20</v>
      </c>
      <c r="J13" s="30">
        <f>J14</f>
        <v>423600</v>
      </c>
      <c r="K13" s="30">
        <f t="shared" si="0"/>
        <v>383600</v>
      </c>
      <c r="L13" s="30">
        <f t="shared" si="0"/>
        <v>373100</v>
      </c>
    </row>
    <row r="14" spans="1:16" s="15" customFormat="1" ht="30" customHeight="1">
      <c r="A14" s="53" t="s">
        <v>81</v>
      </c>
      <c r="B14" s="26"/>
      <c r="C14" s="26"/>
      <c r="D14" s="26"/>
      <c r="E14" s="47">
        <v>862</v>
      </c>
      <c r="F14" s="41" t="s">
        <v>39</v>
      </c>
      <c r="G14" s="41" t="s">
        <v>44</v>
      </c>
      <c r="H14" s="41" t="s">
        <v>271</v>
      </c>
      <c r="I14" s="41" t="s">
        <v>21</v>
      </c>
      <c r="J14" s="30">
        <v>423600</v>
      </c>
      <c r="K14" s="30">
        <v>383600</v>
      </c>
      <c r="L14" s="30">
        <v>373100</v>
      </c>
      <c r="N14" s="238"/>
      <c r="O14" s="238"/>
      <c r="P14" s="238"/>
    </row>
    <row r="15" spans="1:12" ht="39.75" customHeight="1">
      <c r="A15" s="46" t="s">
        <v>82</v>
      </c>
      <c r="B15" s="26">
        <v>63</v>
      </c>
      <c r="C15" s="26">
        <v>0</v>
      </c>
      <c r="D15" s="26">
        <v>11</v>
      </c>
      <c r="E15" s="47">
        <v>862</v>
      </c>
      <c r="F15" s="41" t="s">
        <v>39</v>
      </c>
      <c r="G15" s="41" t="s">
        <v>44</v>
      </c>
      <c r="H15" s="55" t="s">
        <v>272</v>
      </c>
      <c r="I15" s="41"/>
      <c r="J15" s="30">
        <f>J16+J18+J20</f>
        <v>836310</v>
      </c>
      <c r="K15" s="30">
        <f>K16+K18+K20</f>
        <v>676610</v>
      </c>
      <c r="L15" s="30">
        <f>L16+L18+L20</f>
        <v>670110</v>
      </c>
    </row>
    <row r="16" spans="1:12" ht="72.75" customHeight="1">
      <c r="A16" s="22" t="s">
        <v>80</v>
      </c>
      <c r="B16" s="26">
        <v>63</v>
      </c>
      <c r="C16" s="26">
        <v>0</v>
      </c>
      <c r="D16" s="26">
        <v>11</v>
      </c>
      <c r="E16" s="47">
        <v>862</v>
      </c>
      <c r="F16" s="48" t="s">
        <v>39</v>
      </c>
      <c r="G16" s="48" t="s">
        <v>44</v>
      </c>
      <c r="H16" s="55" t="s">
        <v>272</v>
      </c>
      <c r="I16" s="41" t="s">
        <v>20</v>
      </c>
      <c r="J16" s="30">
        <f>J17</f>
        <v>652500</v>
      </c>
      <c r="K16" s="30">
        <f>K17</f>
        <v>605300</v>
      </c>
      <c r="L16" s="30">
        <f>L17</f>
        <v>605300</v>
      </c>
    </row>
    <row r="17" spans="1:12" ht="31.5" customHeight="1">
      <c r="A17" s="22" t="s">
        <v>81</v>
      </c>
      <c r="B17" s="26">
        <v>63</v>
      </c>
      <c r="C17" s="26">
        <v>0</v>
      </c>
      <c r="D17" s="26">
        <v>11</v>
      </c>
      <c r="E17" s="47">
        <v>862</v>
      </c>
      <c r="F17" s="41" t="s">
        <v>39</v>
      </c>
      <c r="G17" s="41" t="s">
        <v>44</v>
      </c>
      <c r="H17" s="55" t="s">
        <v>272</v>
      </c>
      <c r="I17" s="41" t="s">
        <v>21</v>
      </c>
      <c r="J17" s="30">
        <v>652500</v>
      </c>
      <c r="K17" s="30">
        <v>605300</v>
      </c>
      <c r="L17" s="30">
        <v>605300</v>
      </c>
    </row>
    <row r="18" spans="1:12" ht="37.5" customHeight="1">
      <c r="A18" s="29" t="s">
        <v>117</v>
      </c>
      <c r="B18" s="26">
        <v>63</v>
      </c>
      <c r="C18" s="26">
        <v>0</v>
      </c>
      <c r="D18" s="26">
        <v>11</v>
      </c>
      <c r="E18" s="47">
        <v>862</v>
      </c>
      <c r="F18" s="41" t="s">
        <v>39</v>
      </c>
      <c r="G18" s="41" t="s">
        <v>44</v>
      </c>
      <c r="H18" s="55" t="s">
        <v>272</v>
      </c>
      <c r="I18" s="41" t="s">
        <v>22</v>
      </c>
      <c r="J18" s="30">
        <f>J19</f>
        <v>175900</v>
      </c>
      <c r="K18" s="30">
        <f>K19</f>
        <v>63400</v>
      </c>
      <c r="L18" s="30">
        <f>L19</f>
        <v>56900</v>
      </c>
    </row>
    <row r="19" spans="1:12" ht="38.25" customHeight="1">
      <c r="A19" s="44" t="s">
        <v>83</v>
      </c>
      <c r="B19" s="26">
        <v>63</v>
      </c>
      <c r="C19" s="26">
        <v>0</v>
      </c>
      <c r="D19" s="26">
        <v>11</v>
      </c>
      <c r="E19" s="47">
        <v>862</v>
      </c>
      <c r="F19" s="41" t="s">
        <v>39</v>
      </c>
      <c r="G19" s="41" t="s">
        <v>44</v>
      </c>
      <c r="H19" s="55" t="s">
        <v>272</v>
      </c>
      <c r="I19" s="41" t="s">
        <v>23</v>
      </c>
      <c r="J19" s="30">
        <v>175900</v>
      </c>
      <c r="K19" s="30">
        <v>63400</v>
      </c>
      <c r="L19" s="30">
        <v>56900</v>
      </c>
    </row>
    <row r="20" spans="1:12" ht="15.75" customHeight="1">
      <c r="A20" s="57" t="s">
        <v>24</v>
      </c>
      <c r="B20" s="26">
        <v>63</v>
      </c>
      <c r="C20" s="26">
        <v>0</v>
      </c>
      <c r="D20" s="26">
        <v>11</v>
      </c>
      <c r="E20" s="47">
        <v>862</v>
      </c>
      <c r="F20" s="41" t="s">
        <v>39</v>
      </c>
      <c r="G20" s="41" t="s">
        <v>44</v>
      </c>
      <c r="H20" s="55" t="s">
        <v>272</v>
      </c>
      <c r="I20" s="41" t="s">
        <v>25</v>
      </c>
      <c r="J20" s="30">
        <f>J21</f>
        <v>7910</v>
      </c>
      <c r="K20" s="30">
        <f>K21</f>
        <v>7910</v>
      </c>
      <c r="L20" s="30">
        <f>L21</f>
        <v>7910</v>
      </c>
    </row>
    <row r="21" spans="1:12" ht="15.75" customHeight="1">
      <c r="A21" s="45" t="s">
        <v>115</v>
      </c>
      <c r="B21" s="26">
        <v>63</v>
      </c>
      <c r="C21" s="26">
        <v>0</v>
      </c>
      <c r="D21" s="26">
        <v>11</v>
      </c>
      <c r="E21" s="47">
        <v>862</v>
      </c>
      <c r="F21" s="41" t="s">
        <v>39</v>
      </c>
      <c r="G21" s="41" t="s">
        <v>44</v>
      </c>
      <c r="H21" s="55" t="s">
        <v>272</v>
      </c>
      <c r="I21" s="41" t="s">
        <v>116</v>
      </c>
      <c r="J21" s="30">
        <v>7910</v>
      </c>
      <c r="K21" s="30">
        <v>7910</v>
      </c>
      <c r="L21" s="30">
        <v>7910</v>
      </c>
    </row>
    <row r="22" spans="1:12" ht="27.75" customHeight="1" hidden="1">
      <c r="A22" s="65" t="s">
        <v>191</v>
      </c>
      <c r="B22" s="26"/>
      <c r="C22" s="26"/>
      <c r="D22" s="26"/>
      <c r="E22" s="47">
        <v>862</v>
      </c>
      <c r="F22" s="41" t="s">
        <v>39</v>
      </c>
      <c r="G22" s="41" t="s">
        <v>44</v>
      </c>
      <c r="H22" s="55" t="s">
        <v>192</v>
      </c>
      <c r="I22" s="41"/>
      <c r="J22" s="30">
        <f aca="true" t="shared" si="1" ref="J22:L23">J23</f>
        <v>0</v>
      </c>
      <c r="K22" s="30">
        <f t="shared" si="1"/>
        <v>0</v>
      </c>
      <c r="L22" s="30">
        <f t="shared" si="1"/>
        <v>0</v>
      </c>
    </row>
    <row r="23" spans="1:12" ht="24" customHeight="1" hidden="1">
      <c r="A23" s="29" t="s">
        <v>117</v>
      </c>
      <c r="B23" s="26"/>
      <c r="C23" s="26"/>
      <c r="D23" s="26"/>
      <c r="E23" s="47">
        <v>862</v>
      </c>
      <c r="F23" s="41" t="s">
        <v>39</v>
      </c>
      <c r="G23" s="41" t="s">
        <v>44</v>
      </c>
      <c r="H23" s="55" t="s">
        <v>192</v>
      </c>
      <c r="I23" s="41" t="s">
        <v>22</v>
      </c>
      <c r="J23" s="30">
        <f t="shared" si="1"/>
        <v>0</v>
      </c>
      <c r="K23" s="30">
        <f t="shared" si="1"/>
        <v>0</v>
      </c>
      <c r="L23" s="30">
        <f t="shared" si="1"/>
        <v>0</v>
      </c>
    </row>
    <row r="24" spans="1:12" ht="25.5" customHeight="1" hidden="1">
      <c r="A24" s="44" t="s">
        <v>83</v>
      </c>
      <c r="B24" s="26"/>
      <c r="C24" s="26"/>
      <c r="D24" s="26"/>
      <c r="E24" s="47">
        <v>862</v>
      </c>
      <c r="F24" s="41" t="s">
        <v>39</v>
      </c>
      <c r="G24" s="41" t="s">
        <v>44</v>
      </c>
      <c r="H24" s="55" t="s">
        <v>192</v>
      </c>
      <c r="I24" s="41" t="s">
        <v>23</v>
      </c>
      <c r="J24" s="30">
        <v>0</v>
      </c>
      <c r="K24" s="30">
        <v>0</v>
      </c>
      <c r="L24" s="30">
        <v>0</v>
      </c>
    </row>
    <row r="25" spans="1:12" ht="27" customHeight="1">
      <c r="A25" s="57" t="s">
        <v>164</v>
      </c>
      <c r="B25" s="26">
        <v>63</v>
      </c>
      <c r="C25" s="26">
        <v>0</v>
      </c>
      <c r="D25" s="26">
        <v>11</v>
      </c>
      <c r="E25" s="47">
        <v>862</v>
      </c>
      <c r="F25" s="41" t="s">
        <v>39</v>
      </c>
      <c r="G25" s="41" t="s">
        <v>44</v>
      </c>
      <c r="H25" s="55" t="s">
        <v>273</v>
      </c>
      <c r="I25" s="41"/>
      <c r="J25" s="30">
        <f aca="true" t="shared" si="2" ref="J25:L26">J26</f>
        <v>5000</v>
      </c>
      <c r="K25" s="30">
        <f t="shared" si="2"/>
        <v>5000</v>
      </c>
      <c r="L25" s="30">
        <f t="shared" si="2"/>
        <v>5000</v>
      </c>
    </row>
    <row r="26" spans="1:12" ht="15.75" customHeight="1">
      <c r="A26" s="57" t="s">
        <v>24</v>
      </c>
      <c r="B26" s="26">
        <v>63</v>
      </c>
      <c r="C26" s="26">
        <v>0</v>
      </c>
      <c r="D26" s="26">
        <v>11</v>
      </c>
      <c r="E26" s="47">
        <v>862</v>
      </c>
      <c r="F26" s="41" t="s">
        <v>39</v>
      </c>
      <c r="G26" s="41" t="s">
        <v>44</v>
      </c>
      <c r="H26" s="55" t="s">
        <v>273</v>
      </c>
      <c r="I26" s="41" t="s">
        <v>25</v>
      </c>
      <c r="J26" s="30">
        <f t="shared" si="2"/>
        <v>5000</v>
      </c>
      <c r="K26" s="30">
        <f t="shared" si="2"/>
        <v>5000</v>
      </c>
      <c r="L26" s="30">
        <f t="shared" si="2"/>
        <v>5000</v>
      </c>
    </row>
    <row r="27" spans="1:12" ht="15.75" customHeight="1">
      <c r="A27" s="45" t="s">
        <v>115</v>
      </c>
      <c r="B27" s="26">
        <v>63</v>
      </c>
      <c r="C27" s="26">
        <v>0</v>
      </c>
      <c r="D27" s="26">
        <v>11</v>
      </c>
      <c r="E27" s="47">
        <v>862</v>
      </c>
      <c r="F27" s="41" t="s">
        <v>39</v>
      </c>
      <c r="G27" s="41" t="s">
        <v>44</v>
      </c>
      <c r="H27" s="55" t="s">
        <v>273</v>
      </c>
      <c r="I27" s="41" t="s">
        <v>116</v>
      </c>
      <c r="J27" s="30">
        <v>5000</v>
      </c>
      <c r="K27" s="30">
        <v>5000</v>
      </c>
      <c r="L27" s="30">
        <v>5000</v>
      </c>
    </row>
    <row r="28" spans="1:12" s="15" customFormat="1" ht="48" customHeight="1">
      <c r="A28" s="57" t="s">
        <v>84</v>
      </c>
      <c r="B28" s="26">
        <v>63</v>
      </c>
      <c r="C28" s="26">
        <v>0</v>
      </c>
      <c r="D28" s="26">
        <v>11</v>
      </c>
      <c r="E28" s="47">
        <v>862</v>
      </c>
      <c r="F28" s="41" t="s">
        <v>39</v>
      </c>
      <c r="G28" s="41" t="s">
        <v>26</v>
      </c>
      <c r="H28" s="41"/>
      <c r="I28" s="41"/>
      <c r="J28" s="30">
        <f>J29+J32</f>
        <v>3300</v>
      </c>
      <c r="K28" s="30">
        <f>K29+K32</f>
        <v>3300</v>
      </c>
      <c r="L28" s="30">
        <f>L29+L32</f>
        <v>3300</v>
      </c>
    </row>
    <row r="29" spans="1:12" s="15" customFormat="1" ht="71.25" customHeight="1">
      <c r="A29" s="22" t="s">
        <v>122</v>
      </c>
      <c r="B29" s="26">
        <v>63</v>
      </c>
      <c r="C29" s="26">
        <v>0</v>
      </c>
      <c r="D29" s="26">
        <v>11</v>
      </c>
      <c r="E29" s="47">
        <v>862</v>
      </c>
      <c r="F29" s="41" t="s">
        <v>39</v>
      </c>
      <c r="G29" s="41" t="s">
        <v>26</v>
      </c>
      <c r="H29" s="55" t="s">
        <v>274</v>
      </c>
      <c r="I29" s="41"/>
      <c r="J29" s="30">
        <f aca="true" t="shared" si="3" ref="J29:L30">J30</f>
        <v>3000</v>
      </c>
      <c r="K29" s="30">
        <f t="shared" si="3"/>
        <v>3000</v>
      </c>
      <c r="L29" s="30">
        <f t="shared" si="3"/>
        <v>3000</v>
      </c>
    </row>
    <row r="30" spans="1:12" ht="16.5" customHeight="1">
      <c r="A30" s="46" t="s">
        <v>54</v>
      </c>
      <c r="B30" s="26">
        <v>63</v>
      </c>
      <c r="C30" s="26">
        <v>0</v>
      </c>
      <c r="D30" s="26">
        <v>11</v>
      </c>
      <c r="E30" s="47">
        <v>862</v>
      </c>
      <c r="F30" s="41" t="s">
        <v>39</v>
      </c>
      <c r="G30" s="54" t="s">
        <v>26</v>
      </c>
      <c r="H30" s="55" t="s">
        <v>274</v>
      </c>
      <c r="I30" s="41" t="s">
        <v>41</v>
      </c>
      <c r="J30" s="30">
        <f t="shared" si="3"/>
        <v>3000</v>
      </c>
      <c r="K30" s="30">
        <f t="shared" si="3"/>
        <v>3000</v>
      </c>
      <c r="L30" s="30">
        <f t="shared" si="3"/>
        <v>3000</v>
      </c>
    </row>
    <row r="31" spans="1:12" ht="15.75" customHeight="1">
      <c r="A31" s="46" t="s">
        <v>62</v>
      </c>
      <c r="B31" s="26">
        <v>63</v>
      </c>
      <c r="C31" s="26">
        <v>0</v>
      </c>
      <c r="D31" s="26">
        <v>11</v>
      </c>
      <c r="E31" s="47">
        <v>862</v>
      </c>
      <c r="F31" s="41" t="s">
        <v>39</v>
      </c>
      <c r="G31" s="54" t="s">
        <v>26</v>
      </c>
      <c r="H31" s="55" t="s">
        <v>274</v>
      </c>
      <c r="I31" s="41" t="s">
        <v>29</v>
      </c>
      <c r="J31" s="30">
        <v>3000</v>
      </c>
      <c r="K31" s="30">
        <v>3000</v>
      </c>
      <c r="L31" s="30">
        <v>3000</v>
      </c>
    </row>
    <row r="32" spans="1:12" s="15" customFormat="1" ht="72" customHeight="1">
      <c r="A32" s="45" t="s">
        <v>193</v>
      </c>
      <c r="B32" s="26"/>
      <c r="C32" s="26"/>
      <c r="D32" s="26"/>
      <c r="E32" s="47">
        <v>862</v>
      </c>
      <c r="F32" s="41" t="s">
        <v>39</v>
      </c>
      <c r="G32" s="41" t="s">
        <v>26</v>
      </c>
      <c r="H32" s="49" t="s">
        <v>275</v>
      </c>
      <c r="I32" s="41"/>
      <c r="J32" s="30">
        <f aca="true" t="shared" si="4" ref="J32:L33">J33</f>
        <v>300</v>
      </c>
      <c r="K32" s="30">
        <f t="shared" si="4"/>
        <v>300</v>
      </c>
      <c r="L32" s="30">
        <f t="shared" si="4"/>
        <v>300</v>
      </c>
    </row>
    <row r="33" spans="1:12" s="15" customFormat="1" ht="15.75" customHeight="1">
      <c r="A33" s="46" t="s">
        <v>54</v>
      </c>
      <c r="B33" s="26"/>
      <c r="C33" s="26"/>
      <c r="D33" s="26"/>
      <c r="E33" s="47">
        <v>862</v>
      </c>
      <c r="F33" s="41" t="s">
        <v>39</v>
      </c>
      <c r="G33" s="41" t="s">
        <v>26</v>
      </c>
      <c r="H33" s="49" t="s">
        <v>275</v>
      </c>
      <c r="I33" s="41" t="s">
        <v>41</v>
      </c>
      <c r="J33" s="30">
        <f t="shared" si="4"/>
        <v>300</v>
      </c>
      <c r="K33" s="30">
        <f t="shared" si="4"/>
        <v>300</v>
      </c>
      <c r="L33" s="30">
        <f t="shared" si="4"/>
        <v>300</v>
      </c>
    </row>
    <row r="34" spans="1:12" s="15" customFormat="1" ht="15.75" customHeight="1">
      <c r="A34" s="46" t="s">
        <v>62</v>
      </c>
      <c r="B34" s="26"/>
      <c r="C34" s="26"/>
      <c r="D34" s="26"/>
      <c r="E34" s="47">
        <v>862</v>
      </c>
      <c r="F34" s="41" t="s">
        <v>39</v>
      </c>
      <c r="G34" s="41" t="s">
        <v>26</v>
      </c>
      <c r="H34" s="49" t="s">
        <v>275</v>
      </c>
      <c r="I34" s="41" t="s">
        <v>29</v>
      </c>
      <c r="J34" s="30">
        <v>300</v>
      </c>
      <c r="K34" s="30">
        <v>300</v>
      </c>
      <c r="L34" s="30">
        <v>300</v>
      </c>
    </row>
    <row r="35" spans="1:12" s="15" customFormat="1" ht="30" customHeight="1" hidden="1">
      <c r="A35" s="45" t="s">
        <v>194</v>
      </c>
      <c r="B35" s="26"/>
      <c r="C35" s="26"/>
      <c r="D35" s="26"/>
      <c r="E35" s="47">
        <v>862</v>
      </c>
      <c r="F35" s="41" t="s">
        <v>39</v>
      </c>
      <c r="G35" s="41" t="s">
        <v>195</v>
      </c>
      <c r="H35" s="49"/>
      <c r="I35" s="41"/>
      <c r="J35" s="30">
        <f aca="true" t="shared" si="5" ref="J35:L37">J36</f>
        <v>0</v>
      </c>
      <c r="K35" s="30">
        <f t="shared" si="5"/>
        <v>0</v>
      </c>
      <c r="L35" s="30">
        <f t="shared" si="5"/>
        <v>0</v>
      </c>
    </row>
    <row r="36" spans="1:12" s="15" customFormat="1" ht="29.25" customHeight="1" hidden="1">
      <c r="A36" s="45" t="s">
        <v>196</v>
      </c>
      <c r="B36" s="26"/>
      <c r="C36" s="26"/>
      <c r="D36" s="26"/>
      <c r="E36" s="47">
        <v>862</v>
      </c>
      <c r="F36" s="41" t="s">
        <v>39</v>
      </c>
      <c r="G36" s="41" t="s">
        <v>195</v>
      </c>
      <c r="H36" s="49" t="s">
        <v>198</v>
      </c>
      <c r="I36" s="41"/>
      <c r="J36" s="30">
        <f t="shared" si="5"/>
        <v>0</v>
      </c>
      <c r="K36" s="30">
        <f t="shared" si="5"/>
        <v>0</v>
      </c>
      <c r="L36" s="30">
        <f t="shared" si="5"/>
        <v>0</v>
      </c>
    </row>
    <row r="37" spans="1:12" s="15" customFormat="1" ht="18.75" customHeight="1" hidden="1">
      <c r="A37" s="45" t="s">
        <v>24</v>
      </c>
      <c r="B37" s="26"/>
      <c r="C37" s="26"/>
      <c r="D37" s="26"/>
      <c r="E37" s="47">
        <v>862</v>
      </c>
      <c r="F37" s="41" t="s">
        <v>39</v>
      </c>
      <c r="G37" s="41" t="s">
        <v>195</v>
      </c>
      <c r="H37" s="49" t="s">
        <v>198</v>
      </c>
      <c r="I37" s="41" t="s">
        <v>25</v>
      </c>
      <c r="J37" s="30">
        <f t="shared" si="5"/>
        <v>0</v>
      </c>
      <c r="K37" s="30">
        <f t="shared" si="5"/>
        <v>0</v>
      </c>
      <c r="L37" s="30">
        <f t="shared" si="5"/>
        <v>0</v>
      </c>
    </row>
    <row r="38" spans="1:12" s="15" customFormat="1" ht="12.75" customHeight="1" hidden="1">
      <c r="A38" s="45" t="s">
        <v>197</v>
      </c>
      <c r="B38" s="26"/>
      <c r="C38" s="26"/>
      <c r="D38" s="26"/>
      <c r="E38" s="47">
        <v>862</v>
      </c>
      <c r="F38" s="41" t="s">
        <v>39</v>
      </c>
      <c r="G38" s="41" t="s">
        <v>195</v>
      </c>
      <c r="H38" s="49" t="s">
        <v>198</v>
      </c>
      <c r="I38" s="41" t="s">
        <v>199</v>
      </c>
      <c r="J38" s="30">
        <v>0</v>
      </c>
      <c r="K38" s="30">
        <v>0</v>
      </c>
      <c r="L38" s="30">
        <v>0</v>
      </c>
    </row>
    <row r="39" spans="1:12" s="15" customFormat="1" ht="15.75" customHeight="1" hidden="1">
      <c r="A39" s="46"/>
      <c r="B39" s="26">
        <v>70</v>
      </c>
      <c r="C39" s="26">
        <v>0</v>
      </c>
      <c r="D39" s="54" t="s">
        <v>184</v>
      </c>
      <c r="E39" s="47">
        <v>862</v>
      </c>
      <c r="F39" s="41" t="s">
        <v>39</v>
      </c>
      <c r="G39" s="41" t="s">
        <v>55</v>
      </c>
      <c r="H39" s="41"/>
      <c r="I39" s="41"/>
      <c r="J39" s="30">
        <f aca="true" t="shared" si="6" ref="J39:L41">J40</f>
        <v>0</v>
      </c>
      <c r="K39" s="30">
        <f t="shared" si="6"/>
        <v>0</v>
      </c>
      <c r="L39" s="30">
        <f t="shared" si="6"/>
        <v>0</v>
      </c>
    </row>
    <row r="40" spans="1:12" ht="15.75" customHeight="1" hidden="1">
      <c r="A40" s="22"/>
      <c r="B40" s="26">
        <v>70</v>
      </c>
      <c r="C40" s="26">
        <v>0</v>
      </c>
      <c r="D40" s="54" t="s">
        <v>184</v>
      </c>
      <c r="E40" s="47">
        <v>862</v>
      </c>
      <c r="F40" s="41" t="s">
        <v>39</v>
      </c>
      <c r="G40" s="41" t="s">
        <v>55</v>
      </c>
      <c r="H40" s="55" t="s">
        <v>186</v>
      </c>
      <c r="I40" s="41"/>
      <c r="J40" s="30">
        <f t="shared" si="6"/>
        <v>0</v>
      </c>
      <c r="K40" s="30">
        <f t="shared" si="6"/>
        <v>0</v>
      </c>
      <c r="L40" s="30">
        <f t="shared" si="6"/>
        <v>0</v>
      </c>
    </row>
    <row r="41" spans="1:12" ht="12.75" customHeight="1" hidden="1">
      <c r="A41" s="53" t="s">
        <v>24</v>
      </c>
      <c r="B41" s="26">
        <v>70</v>
      </c>
      <c r="C41" s="26">
        <v>0</v>
      </c>
      <c r="D41" s="54" t="s">
        <v>184</v>
      </c>
      <c r="E41" s="47">
        <v>862</v>
      </c>
      <c r="F41" s="41" t="s">
        <v>39</v>
      </c>
      <c r="G41" s="41" t="s">
        <v>55</v>
      </c>
      <c r="H41" s="55" t="s">
        <v>186</v>
      </c>
      <c r="I41" s="41" t="s">
        <v>25</v>
      </c>
      <c r="J41" s="30">
        <f t="shared" si="6"/>
        <v>0</v>
      </c>
      <c r="K41" s="30">
        <f t="shared" si="6"/>
        <v>0</v>
      </c>
      <c r="L41" s="30">
        <f t="shared" si="6"/>
        <v>0</v>
      </c>
    </row>
    <row r="42" spans="1:12" ht="15.75" customHeight="1" hidden="1">
      <c r="A42" s="46" t="s">
        <v>27</v>
      </c>
      <c r="B42" s="26">
        <v>70</v>
      </c>
      <c r="C42" s="26">
        <v>0</v>
      </c>
      <c r="D42" s="54" t="s">
        <v>184</v>
      </c>
      <c r="E42" s="47">
        <v>862</v>
      </c>
      <c r="F42" s="41" t="s">
        <v>39</v>
      </c>
      <c r="G42" s="41" t="s">
        <v>55</v>
      </c>
      <c r="H42" s="55" t="s">
        <v>186</v>
      </c>
      <c r="I42" s="41" t="s">
        <v>28</v>
      </c>
      <c r="J42" s="30">
        <v>0</v>
      </c>
      <c r="K42" s="30"/>
      <c r="L42" s="30"/>
    </row>
    <row r="43" spans="1:12" s="15" customFormat="1" ht="15.75" customHeight="1">
      <c r="A43" s="46" t="s">
        <v>47</v>
      </c>
      <c r="B43" s="26">
        <v>63</v>
      </c>
      <c r="C43" s="26">
        <v>0</v>
      </c>
      <c r="D43" s="26">
        <v>11</v>
      </c>
      <c r="E43" s="47">
        <v>862</v>
      </c>
      <c r="F43" s="41" t="s">
        <v>39</v>
      </c>
      <c r="G43" s="41" t="s">
        <v>56</v>
      </c>
      <c r="H43" s="41"/>
      <c r="I43" s="41"/>
      <c r="J43" s="30">
        <f>J53+J44+J47+J50</f>
        <v>500</v>
      </c>
      <c r="K43" s="30">
        <f>K53+K44+K47+K50</f>
        <v>32000</v>
      </c>
      <c r="L43" s="30">
        <f>L53+L44+L47+L50</f>
        <v>64000</v>
      </c>
    </row>
    <row r="44" spans="1:12" s="15" customFormat="1" ht="42" customHeight="1" hidden="1">
      <c r="A44" s="53" t="s">
        <v>234</v>
      </c>
      <c r="B44" s="26"/>
      <c r="C44" s="26"/>
      <c r="D44" s="26"/>
      <c r="E44" s="47">
        <v>862</v>
      </c>
      <c r="F44" s="41" t="s">
        <v>39</v>
      </c>
      <c r="G44" s="41" t="s">
        <v>56</v>
      </c>
      <c r="H44" s="41" t="s">
        <v>235</v>
      </c>
      <c r="I44" s="41"/>
      <c r="J44" s="30">
        <f>J46</f>
        <v>0</v>
      </c>
      <c r="K44" s="30"/>
      <c r="L44" s="30"/>
    </row>
    <row r="45" spans="1:12" s="15" customFormat="1" ht="26.25" customHeight="1" hidden="1">
      <c r="A45" s="53" t="s">
        <v>117</v>
      </c>
      <c r="B45" s="26"/>
      <c r="C45" s="26"/>
      <c r="D45" s="26"/>
      <c r="E45" s="47">
        <v>862</v>
      </c>
      <c r="F45" s="41" t="s">
        <v>39</v>
      </c>
      <c r="G45" s="41" t="s">
        <v>56</v>
      </c>
      <c r="H45" s="41" t="s">
        <v>235</v>
      </c>
      <c r="I45" s="41" t="s">
        <v>22</v>
      </c>
      <c r="J45" s="30">
        <f>J46</f>
        <v>0</v>
      </c>
      <c r="K45" s="30"/>
      <c r="L45" s="30"/>
    </row>
    <row r="46" spans="1:12" s="15" customFormat="1" ht="41.25" customHeight="1" hidden="1">
      <c r="A46" s="53" t="s">
        <v>83</v>
      </c>
      <c r="B46" s="26"/>
      <c r="C46" s="26"/>
      <c r="D46" s="26"/>
      <c r="E46" s="47">
        <v>862</v>
      </c>
      <c r="F46" s="41" t="s">
        <v>39</v>
      </c>
      <c r="G46" s="41" t="s">
        <v>56</v>
      </c>
      <c r="H46" s="41" t="s">
        <v>235</v>
      </c>
      <c r="I46" s="41" t="s">
        <v>23</v>
      </c>
      <c r="J46" s="30">
        <v>0</v>
      </c>
      <c r="K46" s="30"/>
      <c r="L46" s="30"/>
    </row>
    <row r="47" spans="1:12" s="15" customFormat="1" ht="52.5" customHeight="1" hidden="1">
      <c r="A47" s="53" t="s">
        <v>238</v>
      </c>
      <c r="B47" s="26"/>
      <c r="C47" s="26"/>
      <c r="D47" s="26"/>
      <c r="E47" s="47">
        <v>862</v>
      </c>
      <c r="F47" s="41" t="s">
        <v>39</v>
      </c>
      <c r="G47" s="41" t="s">
        <v>56</v>
      </c>
      <c r="H47" s="41" t="s">
        <v>239</v>
      </c>
      <c r="I47" s="41"/>
      <c r="J47" s="30">
        <f>J49</f>
        <v>0</v>
      </c>
      <c r="K47" s="30"/>
      <c r="L47" s="30"/>
    </row>
    <row r="48" spans="1:12" s="15" customFormat="1" ht="16.5" customHeight="1" hidden="1">
      <c r="A48" s="53" t="s">
        <v>24</v>
      </c>
      <c r="B48" s="26"/>
      <c r="C48" s="26"/>
      <c r="D48" s="26"/>
      <c r="E48" s="47">
        <v>862</v>
      </c>
      <c r="F48" s="41" t="s">
        <v>39</v>
      </c>
      <c r="G48" s="41" t="s">
        <v>56</v>
      </c>
      <c r="H48" s="41" t="s">
        <v>239</v>
      </c>
      <c r="I48" s="41" t="s">
        <v>25</v>
      </c>
      <c r="J48" s="30">
        <f>J49</f>
        <v>0</v>
      </c>
      <c r="K48" s="30"/>
      <c r="L48" s="30"/>
    </row>
    <row r="49" spans="1:12" s="15" customFormat="1" ht="17.25" customHeight="1" hidden="1">
      <c r="A49" s="179" t="s">
        <v>247</v>
      </c>
      <c r="B49" s="26"/>
      <c r="C49" s="26"/>
      <c r="D49" s="26"/>
      <c r="E49" s="47">
        <v>862</v>
      </c>
      <c r="F49" s="41" t="s">
        <v>39</v>
      </c>
      <c r="G49" s="41" t="s">
        <v>56</v>
      </c>
      <c r="H49" s="41" t="s">
        <v>239</v>
      </c>
      <c r="I49" s="41" t="s">
        <v>246</v>
      </c>
      <c r="J49" s="30">
        <v>0</v>
      </c>
      <c r="K49" s="30"/>
      <c r="L49" s="30"/>
    </row>
    <row r="50" spans="1:12" ht="64.5" customHeight="1">
      <c r="A50" s="22" t="s">
        <v>123</v>
      </c>
      <c r="B50" s="26">
        <v>63</v>
      </c>
      <c r="C50" s="26">
        <v>0</v>
      </c>
      <c r="D50" s="26">
        <v>11</v>
      </c>
      <c r="E50" s="47">
        <v>862</v>
      </c>
      <c r="F50" s="54" t="s">
        <v>39</v>
      </c>
      <c r="G50" s="54" t="s">
        <v>56</v>
      </c>
      <c r="H50" s="55" t="s">
        <v>276</v>
      </c>
      <c r="I50" s="54"/>
      <c r="J50" s="30">
        <f aca="true" t="shared" si="7" ref="J50:L51">J51</f>
        <v>500</v>
      </c>
      <c r="K50" s="30">
        <f t="shared" si="7"/>
        <v>500</v>
      </c>
      <c r="L50" s="30">
        <f t="shared" si="7"/>
        <v>500</v>
      </c>
    </row>
    <row r="51" spans="1:12" ht="15.75" customHeight="1">
      <c r="A51" s="46" t="s">
        <v>54</v>
      </c>
      <c r="B51" s="26">
        <v>63</v>
      </c>
      <c r="C51" s="26">
        <v>0</v>
      </c>
      <c r="D51" s="26">
        <v>11</v>
      </c>
      <c r="E51" s="47">
        <v>862</v>
      </c>
      <c r="F51" s="41" t="s">
        <v>39</v>
      </c>
      <c r="G51" s="54" t="s">
        <v>56</v>
      </c>
      <c r="H51" s="55" t="s">
        <v>276</v>
      </c>
      <c r="I51" s="41" t="s">
        <v>41</v>
      </c>
      <c r="J51" s="30">
        <f t="shared" si="7"/>
        <v>500</v>
      </c>
      <c r="K51" s="30">
        <f t="shared" si="7"/>
        <v>500</v>
      </c>
      <c r="L51" s="30">
        <f t="shared" si="7"/>
        <v>500</v>
      </c>
    </row>
    <row r="52" spans="1:12" ht="15.75" customHeight="1">
      <c r="A52" s="46" t="s">
        <v>62</v>
      </c>
      <c r="B52" s="26">
        <v>63</v>
      </c>
      <c r="C52" s="26">
        <v>0</v>
      </c>
      <c r="D52" s="26">
        <v>11</v>
      </c>
      <c r="E52" s="47">
        <v>862</v>
      </c>
      <c r="F52" s="41" t="s">
        <v>39</v>
      </c>
      <c r="G52" s="54" t="s">
        <v>56</v>
      </c>
      <c r="H52" s="55" t="s">
        <v>276</v>
      </c>
      <c r="I52" s="41" t="s">
        <v>29</v>
      </c>
      <c r="J52" s="30">
        <v>500</v>
      </c>
      <c r="K52" s="30">
        <v>500</v>
      </c>
      <c r="L52" s="30">
        <v>500</v>
      </c>
    </row>
    <row r="53" spans="1:12" ht="18" customHeight="1">
      <c r="A53" s="43" t="s">
        <v>31</v>
      </c>
      <c r="B53" s="26">
        <v>70</v>
      </c>
      <c r="C53" s="26">
        <v>0</v>
      </c>
      <c r="D53" s="26"/>
      <c r="E53" s="47">
        <v>862</v>
      </c>
      <c r="F53" s="41" t="s">
        <v>39</v>
      </c>
      <c r="G53" s="41" t="s">
        <v>56</v>
      </c>
      <c r="H53" s="49" t="s">
        <v>288</v>
      </c>
      <c r="I53" s="41"/>
      <c r="J53" s="30">
        <f>J55</f>
        <v>0</v>
      </c>
      <c r="K53" s="30">
        <f>K55</f>
        <v>31500</v>
      </c>
      <c r="L53" s="30">
        <f>L55</f>
        <v>63500</v>
      </c>
    </row>
    <row r="54" spans="1:12" s="16" customFormat="1" ht="17.25" customHeight="1">
      <c r="A54" s="57" t="s">
        <v>24</v>
      </c>
      <c r="B54" s="26">
        <v>63</v>
      </c>
      <c r="C54" s="26">
        <v>0</v>
      </c>
      <c r="D54" s="26">
        <v>11</v>
      </c>
      <c r="E54" s="47">
        <v>862</v>
      </c>
      <c r="F54" s="41" t="s">
        <v>39</v>
      </c>
      <c r="G54" s="41" t="s">
        <v>56</v>
      </c>
      <c r="H54" s="49" t="s">
        <v>288</v>
      </c>
      <c r="I54" s="41" t="s">
        <v>25</v>
      </c>
      <c r="J54" s="30">
        <f>J55</f>
        <v>0</v>
      </c>
      <c r="K54" s="30">
        <f>K55</f>
        <v>31500</v>
      </c>
      <c r="L54" s="30">
        <f>L55</f>
        <v>63500</v>
      </c>
    </row>
    <row r="55" spans="1:12" ht="17.25" customHeight="1">
      <c r="A55" s="43" t="s">
        <v>27</v>
      </c>
      <c r="B55" s="26">
        <v>70</v>
      </c>
      <c r="C55" s="26">
        <v>0</v>
      </c>
      <c r="D55" s="26"/>
      <c r="E55" s="47">
        <v>862</v>
      </c>
      <c r="F55" s="41" t="s">
        <v>39</v>
      </c>
      <c r="G55" s="41" t="s">
        <v>56</v>
      </c>
      <c r="H55" s="49" t="s">
        <v>288</v>
      </c>
      <c r="I55" s="41" t="s">
        <v>28</v>
      </c>
      <c r="J55" s="30">
        <v>0</v>
      </c>
      <c r="K55" s="30">
        <v>31500</v>
      </c>
      <c r="L55" s="30">
        <v>63500</v>
      </c>
    </row>
    <row r="56" spans="1:12" s="14" customFormat="1" ht="16.5" customHeight="1">
      <c r="A56" s="171" t="s">
        <v>57</v>
      </c>
      <c r="B56" s="163">
        <v>63</v>
      </c>
      <c r="C56" s="163">
        <v>0</v>
      </c>
      <c r="D56" s="163">
        <v>12</v>
      </c>
      <c r="E56" s="165">
        <v>862</v>
      </c>
      <c r="F56" s="166" t="s">
        <v>40</v>
      </c>
      <c r="G56" s="166"/>
      <c r="H56" s="166"/>
      <c r="I56" s="166"/>
      <c r="J56" s="188">
        <f aca="true" t="shared" si="8" ref="J56:L57">J57</f>
        <v>114948.95999999999</v>
      </c>
      <c r="K56" s="188">
        <f t="shared" si="8"/>
        <v>120127.92</v>
      </c>
      <c r="L56" s="188">
        <f t="shared" si="8"/>
        <v>124362.8</v>
      </c>
    </row>
    <row r="57" spans="1:12" s="17" customFormat="1" ht="26.25" customHeight="1">
      <c r="A57" s="117" t="s">
        <v>58</v>
      </c>
      <c r="B57" s="26">
        <v>63</v>
      </c>
      <c r="C57" s="26">
        <v>0</v>
      </c>
      <c r="D57" s="26">
        <v>12</v>
      </c>
      <c r="E57" s="61">
        <v>862</v>
      </c>
      <c r="F57" s="41" t="s">
        <v>40</v>
      </c>
      <c r="G57" s="41" t="s">
        <v>42</v>
      </c>
      <c r="H57" s="41"/>
      <c r="I57" s="41"/>
      <c r="J57" s="30">
        <f t="shared" si="8"/>
        <v>114948.95999999999</v>
      </c>
      <c r="K57" s="30">
        <f t="shared" si="8"/>
        <v>120127.92</v>
      </c>
      <c r="L57" s="30">
        <f t="shared" si="8"/>
        <v>124362.8</v>
      </c>
    </row>
    <row r="58" spans="1:12" s="16" customFormat="1" ht="50.25" customHeight="1">
      <c r="A58" s="63" t="s">
        <v>296</v>
      </c>
      <c r="B58" s="26">
        <v>63</v>
      </c>
      <c r="C58" s="26">
        <v>0</v>
      </c>
      <c r="D58" s="26">
        <v>12</v>
      </c>
      <c r="E58" s="47">
        <v>862</v>
      </c>
      <c r="F58" s="41" t="s">
        <v>40</v>
      </c>
      <c r="G58" s="41" t="s">
        <v>42</v>
      </c>
      <c r="H58" s="55" t="s">
        <v>277</v>
      </c>
      <c r="I58" s="41"/>
      <c r="J58" s="30">
        <f>J59+J61</f>
        <v>114948.95999999999</v>
      </c>
      <c r="K58" s="30">
        <f>K59+K61</f>
        <v>120127.92</v>
      </c>
      <c r="L58" s="30">
        <f>L59+L61</f>
        <v>124362.8</v>
      </c>
    </row>
    <row r="59" spans="1:12" ht="71.25" customHeight="1">
      <c r="A59" s="22" t="s">
        <v>80</v>
      </c>
      <c r="B59" s="26">
        <v>63</v>
      </c>
      <c r="C59" s="26">
        <v>0</v>
      </c>
      <c r="D59" s="26">
        <v>12</v>
      </c>
      <c r="E59" s="47">
        <v>862</v>
      </c>
      <c r="F59" s="41" t="s">
        <v>40</v>
      </c>
      <c r="G59" s="41" t="s">
        <v>42</v>
      </c>
      <c r="H59" s="55" t="s">
        <v>277</v>
      </c>
      <c r="I59" s="41" t="s">
        <v>20</v>
      </c>
      <c r="J59" s="30">
        <f>J60</f>
        <v>101400</v>
      </c>
      <c r="K59" s="30">
        <f>K60</f>
        <v>101400</v>
      </c>
      <c r="L59" s="30">
        <f>L60</f>
        <v>101400</v>
      </c>
    </row>
    <row r="60" spans="1:12" ht="27.75" customHeight="1">
      <c r="A60" s="22" t="s">
        <v>81</v>
      </c>
      <c r="B60" s="26">
        <v>63</v>
      </c>
      <c r="C60" s="26">
        <v>0</v>
      </c>
      <c r="D60" s="26">
        <v>12</v>
      </c>
      <c r="E60" s="47">
        <v>862</v>
      </c>
      <c r="F60" s="41" t="s">
        <v>40</v>
      </c>
      <c r="G60" s="41" t="s">
        <v>42</v>
      </c>
      <c r="H60" s="55" t="s">
        <v>277</v>
      </c>
      <c r="I60" s="41" t="s">
        <v>21</v>
      </c>
      <c r="J60" s="30">
        <v>101400</v>
      </c>
      <c r="K60" s="30">
        <v>101400</v>
      </c>
      <c r="L60" s="30">
        <v>101400</v>
      </c>
    </row>
    <row r="61" spans="1:12" ht="37.5" customHeight="1">
      <c r="A61" s="29" t="s">
        <v>117</v>
      </c>
      <c r="B61" s="26">
        <v>63</v>
      </c>
      <c r="C61" s="26">
        <v>0</v>
      </c>
      <c r="D61" s="26">
        <v>12</v>
      </c>
      <c r="E61" s="47">
        <v>862</v>
      </c>
      <c r="F61" s="41" t="s">
        <v>40</v>
      </c>
      <c r="G61" s="41" t="s">
        <v>42</v>
      </c>
      <c r="H61" s="55" t="s">
        <v>277</v>
      </c>
      <c r="I61" s="41" t="s">
        <v>22</v>
      </c>
      <c r="J61" s="30">
        <f>J62</f>
        <v>13548.96</v>
      </c>
      <c r="K61" s="30">
        <f>K62</f>
        <v>18727.92</v>
      </c>
      <c r="L61" s="30">
        <f>L62</f>
        <v>22962.8</v>
      </c>
    </row>
    <row r="62" spans="1:12" ht="36">
      <c r="A62" s="44" t="s">
        <v>83</v>
      </c>
      <c r="B62" s="26">
        <v>63</v>
      </c>
      <c r="C62" s="26">
        <v>0</v>
      </c>
      <c r="D62" s="26">
        <v>12</v>
      </c>
      <c r="E62" s="47">
        <v>862</v>
      </c>
      <c r="F62" s="41" t="s">
        <v>40</v>
      </c>
      <c r="G62" s="41" t="s">
        <v>42</v>
      </c>
      <c r="H62" s="55" t="s">
        <v>277</v>
      </c>
      <c r="I62" s="41" t="s">
        <v>23</v>
      </c>
      <c r="J62" s="30">
        <v>13548.96</v>
      </c>
      <c r="K62" s="30">
        <v>18727.92</v>
      </c>
      <c r="L62" s="30">
        <v>22962.8</v>
      </c>
    </row>
    <row r="63" spans="1:12" s="14" customFormat="1" ht="26.25" customHeight="1" hidden="1">
      <c r="A63" s="178" t="s">
        <v>48</v>
      </c>
      <c r="B63" s="163">
        <v>63</v>
      </c>
      <c r="C63" s="163">
        <v>0</v>
      </c>
      <c r="D63" s="163">
        <v>13</v>
      </c>
      <c r="E63" s="165">
        <v>862</v>
      </c>
      <c r="F63" s="166" t="s">
        <v>42</v>
      </c>
      <c r="G63" s="166"/>
      <c r="H63" s="166"/>
      <c r="I63" s="166"/>
      <c r="J63" s="188">
        <f aca="true" t="shared" si="9" ref="J63:L64">J64</f>
        <v>0</v>
      </c>
      <c r="K63" s="188">
        <f t="shared" si="9"/>
        <v>0</v>
      </c>
      <c r="L63" s="188">
        <f t="shared" si="9"/>
        <v>0</v>
      </c>
    </row>
    <row r="64" spans="1:12" s="15" customFormat="1" ht="49.5" customHeight="1" hidden="1">
      <c r="A64" s="118" t="s">
        <v>268</v>
      </c>
      <c r="B64" s="26">
        <v>63</v>
      </c>
      <c r="C64" s="26">
        <v>0</v>
      </c>
      <c r="D64" s="26">
        <v>13</v>
      </c>
      <c r="E64" s="119">
        <v>862</v>
      </c>
      <c r="F64" s="41" t="s">
        <v>42</v>
      </c>
      <c r="G64" s="54" t="s">
        <v>53</v>
      </c>
      <c r="H64" s="54"/>
      <c r="I64" s="41"/>
      <c r="J64" s="30">
        <f t="shared" si="9"/>
        <v>0</v>
      </c>
      <c r="K64" s="30">
        <f t="shared" si="9"/>
        <v>0</v>
      </c>
      <c r="L64" s="30">
        <f t="shared" si="9"/>
        <v>0</v>
      </c>
    </row>
    <row r="65" spans="1:12" ht="15" customHeight="1" hidden="1">
      <c r="A65" s="57" t="s">
        <v>85</v>
      </c>
      <c r="B65" s="26">
        <v>63</v>
      </c>
      <c r="C65" s="26">
        <v>0</v>
      </c>
      <c r="D65" s="26">
        <v>13</v>
      </c>
      <c r="E65" s="47">
        <v>862</v>
      </c>
      <c r="F65" s="41" t="s">
        <v>42</v>
      </c>
      <c r="G65" s="41" t="s">
        <v>53</v>
      </c>
      <c r="H65" s="55" t="s">
        <v>190</v>
      </c>
      <c r="I65" s="41"/>
      <c r="J65" s="30">
        <f>J66+J68</f>
        <v>0</v>
      </c>
      <c r="K65" s="30">
        <f>K66+K68</f>
        <v>0</v>
      </c>
      <c r="L65" s="30">
        <f>L66+L68</f>
        <v>0</v>
      </c>
    </row>
    <row r="66" spans="1:12" ht="36.75" customHeight="1" hidden="1">
      <c r="A66" s="22" t="s">
        <v>80</v>
      </c>
      <c r="B66" s="26">
        <v>63</v>
      </c>
      <c r="C66" s="26">
        <v>0</v>
      </c>
      <c r="D66" s="26">
        <v>13</v>
      </c>
      <c r="E66" s="47">
        <v>862</v>
      </c>
      <c r="F66" s="41" t="s">
        <v>42</v>
      </c>
      <c r="G66" s="54" t="s">
        <v>53</v>
      </c>
      <c r="H66" s="55" t="s">
        <v>190</v>
      </c>
      <c r="I66" s="41" t="s">
        <v>20</v>
      </c>
      <c r="J66" s="30">
        <f>J67</f>
        <v>0</v>
      </c>
      <c r="K66" s="30">
        <f>K67</f>
        <v>0</v>
      </c>
      <c r="L66" s="30">
        <f>L67</f>
        <v>0</v>
      </c>
    </row>
    <row r="67" spans="1:12" ht="15" customHeight="1" hidden="1">
      <c r="A67" s="22" t="s">
        <v>88</v>
      </c>
      <c r="B67" s="26">
        <v>63</v>
      </c>
      <c r="C67" s="26">
        <v>0</v>
      </c>
      <c r="D67" s="26">
        <v>13</v>
      </c>
      <c r="E67" s="47">
        <v>862</v>
      </c>
      <c r="F67" s="41" t="s">
        <v>42</v>
      </c>
      <c r="G67" s="54" t="s">
        <v>53</v>
      </c>
      <c r="H67" s="55" t="s">
        <v>190</v>
      </c>
      <c r="I67" s="41" t="s">
        <v>87</v>
      </c>
      <c r="J67" s="30">
        <v>0</v>
      </c>
      <c r="K67" s="30"/>
      <c r="L67" s="30"/>
    </row>
    <row r="68" spans="1:12" ht="14.25" customHeight="1" hidden="1">
      <c r="A68" s="29" t="s">
        <v>117</v>
      </c>
      <c r="B68" s="26">
        <v>63</v>
      </c>
      <c r="C68" s="26">
        <v>0</v>
      </c>
      <c r="D68" s="26">
        <v>13</v>
      </c>
      <c r="E68" s="47">
        <v>862</v>
      </c>
      <c r="F68" s="41" t="s">
        <v>42</v>
      </c>
      <c r="G68" s="54" t="s">
        <v>53</v>
      </c>
      <c r="H68" s="55" t="s">
        <v>190</v>
      </c>
      <c r="I68" s="41" t="s">
        <v>22</v>
      </c>
      <c r="J68" s="30">
        <f>J69</f>
        <v>0</v>
      </c>
      <c r="K68" s="30">
        <f>K69</f>
        <v>0</v>
      </c>
      <c r="L68" s="30">
        <f>L69</f>
        <v>0</v>
      </c>
    </row>
    <row r="69" spans="1:12" ht="15.75" customHeight="1" hidden="1">
      <c r="A69" s="28" t="s">
        <v>83</v>
      </c>
      <c r="B69" s="26">
        <v>63</v>
      </c>
      <c r="C69" s="26">
        <v>0</v>
      </c>
      <c r="D69" s="26">
        <v>13</v>
      </c>
      <c r="E69" s="47">
        <v>862</v>
      </c>
      <c r="F69" s="41" t="s">
        <v>42</v>
      </c>
      <c r="G69" s="54" t="s">
        <v>53</v>
      </c>
      <c r="H69" s="55" t="s">
        <v>190</v>
      </c>
      <c r="I69" s="41" t="s">
        <v>23</v>
      </c>
      <c r="J69" s="30">
        <v>0</v>
      </c>
      <c r="K69" s="30">
        <v>0</v>
      </c>
      <c r="L69" s="30">
        <v>0</v>
      </c>
    </row>
    <row r="70" spans="1:12" s="14" customFormat="1" ht="15.75" customHeight="1">
      <c r="A70" s="174" t="s">
        <v>106</v>
      </c>
      <c r="B70" s="163">
        <v>63</v>
      </c>
      <c r="C70" s="163">
        <v>0</v>
      </c>
      <c r="D70" s="163">
        <v>14</v>
      </c>
      <c r="E70" s="187">
        <v>862</v>
      </c>
      <c r="F70" s="166" t="s">
        <v>44</v>
      </c>
      <c r="G70" s="169"/>
      <c r="H70" s="169"/>
      <c r="I70" s="169"/>
      <c r="J70" s="188">
        <f>J71</f>
        <v>1013272</v>
      </c>
      <c r="K70" s="188">
        <f aca="true" t="shared" si="10" ref="K70:L73">K71</f>
        <v>1037725</v>
      </c>
      <c r="L70" s="188">
        <f t="shared" si="10"/>
        <v>1085594</v>
      </c>
    </row>
    <row r="71" spans="1:12" s="15" customFormat="1" ht="15.75" customHeight="1">
      <c r="A71" s="46" t="s">
        <v>107</v>
      </c>
      <c r="B71" s="26">
        <v>63</v>
      </c>
      <c r="C71" s="26">
        <v>0</v>
      </c>
      <c r="D71" s="26">
        <v>14</v>
      </c>
      <c r="E71" s="47">
        <v>862</v>
      </c>
      <c r="F71" s="41" t="s">
        <v>44</v>
      </c>
      <c r="G71" s="41" t="s">
        <v>108</v>
      </c>
      <c r="H71" s="41"/>
      <c r="I71" s="41"/>
      <c r="J71" s="30">
        <f>J72</f>
        <v>1013272</v>
      </c>
      <c r="K71" s="30">
        <f t="shared" si="10"/>
        <v>1037725</v>
      </c>
      <c r="L71" s="30">
        <f t="shared" si="10"/>
        <v>1085594</v>
      </c>
    </row>
    <row r="72" spans="1:12" ht="201" customHeight="1">
      <c r="A72" s="110" t="s">
        <v>124</v>
      </c>
      <c r="B72" s="58">
        <v>63</v>
      </c>
      <c r="C72" s="58">
        <v>0</v>
      </c>
      <c r="D72" s="58">
        <v>14</v>
      </c>
      <c r="E72" s="47">
        <v>862</v>
      </c>
      <c r="F72" s="41" t="s">
        <v>44</v>
      </c>
      <c r="G72" s="41" t="s">
        <v>108</v>
      </c>
      <c r="H72" s="55" t="s">
        <v>278</v>
      </c>
      <c r="I72" s="41"/>
      <c r="J72" s="30">
        <f>J73</f>
        <v>1013272</v>
      </c>
      <c r="K72" s="30">
        <f t="shared" si="10"/>
        <v>1037725</v>
      </c>
      <c r="L72" s="30">
        <f t="shared" si="10"/>
        <v>1085594</v>
      </c>
    </row>
    <row r="73" spans="1:12" ht="33.75" customHeight="1">
      <c r="A73" s="29" t="s">
        <v>117</v>
      </c>
      <c r="B73" s="58">
        <v>63</v>
      </c>
      <c r="C73" s="58">
        <v>0</v>
      </c>
      <c r="D73" s="58">
        <v>14</v>
      </c>
      <c r="E73" s="47">
        <v>862</v>
      </c>
      <c r="F73" s="41" t="s">
        <v>44</v>
      </c>
      <c r="G73" s="41" t="s">
        <v>108</v>
      </c>
      <c r="H73" s="55" t="s">
        <v>278</v>
      </c>
      <c r="I73" s="41" t="s">
        <v>22</v>
      </c>
      <c r="J73" s="30">
        <f>J74</f>
        <v>1013272</v>
      </c>
      <c r="K73" s="30">
        <f t="shared" si="10"/>
        <v>1037725</v>
      </c>
      <c r="L73" s="30">
        <f t="shared" si="10"/>
        <v>1085594</v>
      </c>
    </row>
    <row r="74" spans="1:12" ht="36" customHeight="1">
      <c r="A74" s="28" t="s">
        <v>83</v>
      </c>
      <c r="B74" s="58">
        <v>63</v>
      </c>
      <c r="C74" s="58">
        <v>0</v>
      </c>
      <c r="D74" s="58">
        <v>14</v>
      </c>
      <c r="E74" s="47">
        <v>862</v>
      </c>
      <c r="F74" s="41" t="s">
        <v>44</v>
      </c>
      <c r="G74" s="41" t="s">
        <v>108</v>
      </c>
      <c r="H74" s="55" t="s">
        <v>278</v>
      </c>
      <c r="I74" s="41" t="s">
        <v>23</v>
      </c>
      <c r="J74" s="30">
        <v>1013272</v>
      </c>
      <c r="K74" s="30">
        <v>1037725</v>
      </c>
      <c r="L74" s="30">
        <v>1085594</v>
      </c>
    </row>
    <row r="75" spans="1:12" ht="27" customHeight="1" hidden="1">
      <c r="A75" s="28" t="s">
        <v>228</v>
      </c>
      <c r="B75" s="58"/>
      <c r="C75" s="58"/>
      <c r="D75" s="58"/>
      <c r="E75" s="47">
        <v>862</v>
      </c>
      <c r="F75" s="41" t="s">
        <v>44</v>
      </c>
      <c r="G75" s="41" t="s">
        <v>230</v>
      </c>
      <c r="H75" s="55"/>
      <c r="I75" s="41"/>
      <c r="J75" s="30">
        <f>J78</f>
        <v>0</v>
      </c>
      <c r="K75" s="30"/>
      <c r="L75" s="30"/>
    </row>
    <row r="76" spans="1:12" ht="27" customHeight="1" hidden="1">
      <c r="A76" s="28" t="s">
        <v>229</v>
      </c>
      <c r="B76" s="58"/>
      <c r="C76" s="58"/>
      <c r="D76" s="58"/>
      <c r="E76" s="47">
        <v>862</v>
      </c>
      <c r="F76" s="41" t="s">
        <v>44</v>
      </c>
      <c r="G76" s="41" t="s">
        <v>230</v>
      </c>
      <c r="H76" s="55" t="s">
        <v>231</v>
      </c>
      <c r="I76" s="41"/>
      <c r="J76" s="30">
        <f>J78</f>
        <v>0</v>
      </c>
      <c r="K76" s="30"/>
      <c r="L76" s="30"/>
    </row>
    <row r="77" spans="1:12" ht="27" customHeight="1" hidden="1">
      <c r="A77" s="28" t="s">
        <v>117</v>
      </c>
      <c r="B77" s="58"/>
      <c r="C77" s="58"/>
      <c r="D77" s="58"/>
      <c r="E77" s="47">
        <v>862</v>
      </c>
      <c r="F77" s="41" t="s">
        <v>44</v>
      </c>
      <c r="G77" s="41" t="s">
        <v>230</v>
      </c>
      <c r="H77" s="55" t="s">
        <v>231</v>
      </c>
      <c r="I77" s="41" t="s">
        <v>22</v>
      </c>
      <c r="J77" s="30">
        <f>J78</f>
        <v>0</v>
      </c>
      <c r="K77" s="30"/>
      <c r="L77" s="30"/>
    </row>
    <row r="78" spans="1:12" ht="27" customHeight="1" hidden="1">
      <c r="A78" s="28" t="s">
        <v>83</v>
      </c>
      <c r="B78" s="58"/>
      <c r="C78" s="58"/>
      <c r="D78" s="58"/>
      <c r="E78" s="47">
        <v>862</v>
      </c>
      <c r="F78" s="41" t="s">
        <v>44</v>
      </c>
      <c r="G78" s="41" t="s">
        <v>230</v>
      </c>
      <c r="H78" s="55" t="s">
        <v>231</v>
      </c>
      <c r="I78" s="41" t="s">
        <v>23</v>
      </c>
      <c r="J78" s="30">
        <v>0</v>
      </c>
      <c r="K78" s="30"/>
      <c r="L78" s="30"/>
    </row>
    <row r="79" spans="1:12" s="23" customFormat="1" ht="14.25" customHeight="1">
      <c r="A79" s="180" t="s">
        <v>49</v>
      </c>
      <c r="B79" s="163">
        <v>63</v>
      </c>
      <c r="C79" s="163">
        <v>0</v>
      </c>
      <c r="D79" s="163">
        <v>15</v>
      </c>
      <c r="E79" s="165">
        <v>862</v>
      </c>
      <c r="F79" s="172" t="s">
        <v>45</v>
      </c>
      <c r="G79" s="172"/>
      <c r="H79" s="172"/>
      <c r="I79" s="172"/>
      <c r="J79" s="189">
        <f>J80+J91+J84</f>
        <v>371076.45</v>
      </c>
      <c r="K79" s="189">
        <f>K80+K91+K84</f>
        <v>102263</v>
      </c>
      <c r="L79" s="189">
        <f>L80+L91+L84</f>
        <v>100442</v>
      </c>
    </row>
    <row r="80" spans="1:12" s="23" customFormat="1" ht="12" customHeight="1" hidden="1">
      <c r="A80" s="181" t="s">
        <v>60</v>
      </c>
      <c r="B80" s="26">
        <v>63</v>
      </c>
      <c r="C80" s="26">
        <v>0</v>
      </c>
      <c r="D80" s="26">
        <v>15</v>
      </c>
      <c r="E80" s="61">
        <v>862</v>
      </c>
      <c r="F80" s="48" t="s">
        <v>45</v>
      </c>
      <c r="G80" s="48" t="s">
        <v>39</v>
      </c>
      <c r="H80" s="48"/>
      <c r="I80" s="48"/>
      <c r="J80" s="50">
        <f>J81</f>
        <v>0</v>
      </c>
      <c r="K80" s="50">
        <f>K81</f>
        <v>0</v>
      </c>
      <c r="L80" s="50">
        <f>L81</f>
        <v>0</v>
      </c>
    </row>
    <row r="81" spans="1:12" s="24" customFormat="1" ht="110.25" customHeight="1" hidden="1">
      <c r="A81" s="181" t="s">
        <v>126</v>
      </c>
      <c r="B81" s="26">
        <v>63</v>
      </c>
      <c r="C81" s="26">
        <v>0</v>
      </c>
      <c r="D81" s="26">
        <v>15</v>
      </c>
      <c r="E81" s="47">
        <v>862</v>
      </c>
      <c r="F81" s="48" t="s">
        <v>45</v>
      </c>
      <c r="G81" s="48" t="s">
        <v>39</v>
      </c>
      <c r="H81" s="55" t="s">
        <v>125</v>
      </c>
      <c r="I81" s="48"/>
      <c r="J81" s="50">
        <f aca="true" t="shared" si="11" ref="J81:L82">J82</f>
        <v>0</v>
      </c>
      <c r="K81" s="50">
        <f t="shared" si="11"/>
        <v>0</v>
      </c>
      <c r="L81" s="50">
        <f t="shared" si="11"/>
        <v>0</v>
      </c>
    </row>
    <row r="82" spans="1:12" s="24" customFormat="1" ht="27" customHeight="1" hidden="1">
      <c r="A82" s="29" t="s">
        <v>117</v>
      </c>
      <c r="B82" s="26">
        <v>63</v>
      </c>
      <c r="C82" s="26">
        <v>0</v>
      </c>
      <c r="D82" s="26">
        <v>15</v>
      </c>
      <c r="E82" s="47">
        <v>862</v>
      </c>
      <c r="F82" s="48" t="s">
        <v>45</v>
      </c>
      <c r="G82" s="48" t="s">
        <v>39</v>
      </c>
      <c r="H82" s="55" t="s">
        <v>125</v>
      </c>
      <c r="I82" s="48" t="s">
        <v>22</v>
      </c>
      <c r="J82" s="50">
        <f t="shared" si="11"/>
        <v>0</v>
      </c>
      <c r="K82" s="50">
        <f t="shared" si="11"/>
        <v>0</v>
      </c>
      <c r="L82" s="50">
        <f t="shared" si="11"/>
        <v>0</v>
      </c>
    </row>
    <row r="83" spans="1:12" s="24" customFormat="1" ht="27" customHeight="1" hidden="1">
      <c r="A83" s="44" t="s">
        <v>83</v>
      </c>
      <c r="B83" s="26">
        <v>63</v>
      </c>
      <c r="C83" s="26">
        <v>0</v>
      </c>
      <c r="D83" s="26">
        <v>15</v>
      </c>
      <c r="E83" s="47">
        <v>862</v>
      </c>
      <c r="F83" s="48" t="s">
        <v>45</v>
      </c>
      <c r="G83" s="48" t="s">
        <v>39</v>
      </c>
      <c r="H83" s="55" t="s">
        <v>125</v>
      </c>
      <c r="I83" s="48" t="s">
        <v>23</v>
      </c>
      <c r="J83" s="50">
        <v>0</v>
      </c>
      <c r="K83" s="50">
        <v>0</v>
      </c>
      <c r="L83" s="50">
        <v>0</v>
      </c>
    </row>
    <row r="84" spans="1:12" s="24" customFormat="1" ht="15.75" customHeight="1" hidden="1">
      <c r="A84" s="181" t="s">
        <v>201</v>
      </c>
      <c r="B84" s="181"/>
      <c r="C84" s="26"/>
      <c r="D84" s="26"/>
      <c r="E84" s="61">
        <v>862</v>
      </c>
      <c r="F84" s="48" t="s">
        <v>45</v>
      </c>
      <c r="G84" s="48" t="s">
        <v>40</v>
      </c>
      <c r="H84" s="55"/>
      <c r="I84" s="48"/>
      <c r="J84" s="50">
        <f>J88+J87</f>
        <v>0</v>
      </c>
      <c r="K84" s="50">
        <f>K88</f>
        <v>0</v>
      </c>
      <c r="L84" s="50">
        <f>L88</f>
        <v>0</v>
      </c>
    </row>
    <row r="85" spans="1:12" s="24" customFormat="1" ht="15.75" customHeight="1" hidden="1">
      <c r="A85" s="182" t="s">
        <v>236</v>
      </c>
      <c r="B85" s="182"/>
      <c r="C85" s="26"/>
      <c r="D85" s="26"/>
      <c r="E85" s="61">
        <v>862</v>
      </c>
      <c r="F85" s="48" t="s">
        <v>45</v>
      </c>
      <c r="G85" s="48" t="s">
        <v>40</v>
      </c>
      <c r="H85" s="55" t="s">
        <v>237</v>
      </c>
      <c r="I85" s="48"/>
      <c r="J85" s="50">
        <f>J87</f>
        <v>0</v>
      </c>
      <c r="K85" s="50"/>
      <c r="L85" s="50"/>
    </row>
    <row r="86" spans="1:12" s="24" customFormat="1" ht="32.25" customHeight="1" hidden="1">
      <c r="A86" s="182" t="s">
        <v>117</v>
      </c>
      <c r="B86" s="182"/>
      <c r="C86" s="26"/>
      <c r="D86" s="26"/>
      <c r="E86" s="61">
        <v>862</v>
      </c>
      <c r="F86" s="48" t="s">
        <v>45</v>
      </c>
      <c r="G86" s="48" t="s">
        <v>40</v>
      </c>
      <c r="H86" s="55" t="s">
        <v>237</v>
      </c>
      <c r="I86" s="48" t="s">
        <v>22</v>
      </c>
      <c r="J86" s="50">
        <f>J87</f>
        <v>0</v>
      </c>
      <c r="K86" s="50"/>
      <c r="L86" s="50"/>
    </row>
    <row r="87" spans="1:12" s="24" customFormat="1" ht="38.25" customHeight="1" hidden="1">
      <c r="A87" s="182" t="s">
        <v>83</v>
      </c>
      <c r="B87" s="182"/>
      <c r="C87" s="26"/>
      <c r="D87" s="26"/>
      <c r="E87" s="61">
        <v>862</v>
      </c>
      <c r="F87" s="48" t="s">
        <v>45</v>
      </c>
      <c r="G87" s="48" t="s">
        <v>40</v>
      </c>
      <c r="H87" s="55" t="s">
        <v>237</v>
      </c>
      <c r="I87" s="48" t="s">
        <v>23</v>
      </c>
      <c r="J87" s="50">
        <v>0</v>
      </c>
      <c r="K87" s="50"/>
      <c r="L87" s="50"/>
    </row>
    <row r="88" spans="1:12" s="24" customFormat="1" ht="83.25" customHeight="1" hidden="1">
      <c r="A88" s="183" t="s">
        <v>215</v>
      </c>
      <c r="B88" s="58"/>
      <c r="C88" s="58"/>
      <c r="D88" s="58"/>
      <c r="E88" s="47">
        <v>862</v>
      </c>
      <c r="F88" s="48" t="s">
        <v>45</v>
      </c>
      <c r="G88" s="48" t="s">
        <v>40</v>
      </c>
      <c r="H88" s="55" t="s">
        <v>217</v>
      </c>
      <c r="I88" s="48"/>
      <c r="J88" s="50">
        <f aca="true" t="shared" si="12" ref="J88:L89">J89</f>
        <v>0</v>
      </c>
      <c r="K88" s="50">
        <f t="shared" si="12"/>
        <v>0</v>
      </c>
      <c r="L88" s="50">
        <f t="shared" si="12"/>
        <v>0</v>
      </c>
    </row>
    <row r="89" spans="1:12" s="24" customFormat="1" ht="25.5" customHeight="1" hidden="1">
      <c r="A89" s="29" t="s">
        <v>117</v>
      </c>
      <c r="B89" s="58"/>
      <c r="C89" s="58"/>
      <c r="D89" s="58"/>
      <c r="E89" s="47">
        <v>862</v>
      </c>
      <c r="F89" s="48" t="s">
        <v>45</v>
      </c>
      <c r="G89" s="48" t="s">
        <v>40</v>
      </c>
      <c r="H89" s="55" t="s">
        <v>217</v>
      </c>
      <c r="I89" s="48" t="s">
        <v>22</v>
      </c>
      <c r="J89" s="50">
        <f t="shared" si="12"/>
        <v>0</v>
      </c>
      <c r="K89" s="50">
        <f t="shared" si="12"/>
        <v>0</v>
      </c>
      <c r="L89" s="50">
        <f t="shared" si="12"/>
        <v>0</v>
      </c>
    </row>
    <row r="90" spans="1:12" s="24" customFormat="1" ht="34.5" customHeight="1" hidden="1">
      <c r="A90" s="28" t="s">
        <v>83</v>
      </c>
      <c r="B90" s="58"/>
      <c r="C90" s="58"/>
      <c r="D90" s="58"/>
      <c r="E90" s="47">
        <v>862</v>
      </c>
      <c r="F90" s="48" t="s">
        <v>45</v>
      </c>
      <c r="G90" s="48" t="s">
        <v>40</v>
      </c>
      <c r="H90" s="55" t="s">
        <v>217</v>
      </c>
      <c r="I90" s="48" t="s">
        <v>23</v>
      </c>
      <c r="J90" s="50">
        <v>0</v>
      </c>
      <c r="K90" s="50">
        <v>0</v>
      </c>
      <c r="L90" s="50">
        <v>0</v>
      </c>
    </row>
    <row r="91" spans="1:12" s="25" customFormat="1" ht="15" customHeight="1">
      <c r="A91" s="22" t="s">
        <v>61</v>
      </c>
      <c r="B91" s="26">
        <v>63</v>
      </c>
      <c r="C91" s="26">
        <v>0</v>
      </c>
      <c r="D91" s="26">
        <v>15</v>
      </c>
      <c r="E91" s="47">
        <v>862</v>
      </c>
      <c r="F91" s="48" t="s">
        <v>45</v>
      </c>
      <c r="G91" s="48" t="s">
        <v>42</v>
      </c>
      <c r="H91" s="48"/>
      <c r="I91" s="48"/>
      <c r="J91" s="50">
        <f>J92+J98+J95+J101+J104</f>
        <v>371076.45</v>
      </c>
      <c r="K91" s="50">
        <f>K92+K98+K95+K101</f>
        <v>102263</v>
      </c>
      <c r="L91" s="50">
        <f>L92+L98+L95+L101</f>
        <v>100442</v>
      </c>
    </row>
    <row r="92" spans="1:12" s="24" customFormat="1" ht="15" customHeight="1">
      <c r="A92" s="22" t="s">
        <v>127</v>
      </c>
      <c r="B92" s="26">
        <v>63</v>
      </c>
      <c r="C92" s="26">
        <v>0</v>
      </c>
      <c r="D92" s="26">
        <v>15</v>
      </c>
      <c r="E92" s="47">
        <v>862</v>
      </c>
      <c r="F92" s="48" t="s">
        <v>45</v>
      </c>
      <c r="G92" s="48" t="s">
        <v>42</v>
      </c>
      <c r="H92" s="55" t="s">
        <v>279</v>
      </c>
      <c r="I92" s="48"/>
      <c r="J92" s="50">
        <f aca="true" t="shared" si="13" ref="J92:L93">J93</f>
        <v>100000</v>
      </c>
      <c r="K92" s="50">
        <f t="shared" si="13"/>
        <v>100000</v>
      </c>
      <c r="L92" s="50">
        <f t="shared" si="13"/>
        <v>85000</v>
      </c>
    </row>
    <row r="93" spans="1:12" s="24" customFormat="1" ht="39.75" customHeight="1">
      <c r="A93" s="29" t="s">
        <v>117</v>
      </c>
      <c r="B93" s="26">
        <v>63</v>
      </c>
      <c r="C93" s="26">
        <v>0</v>
      </c>
      <c r="D93" s="26">
        <v>15</v>
      </c>
      <c r="E93" s="47">
        <v>862</v>
      </c>
      <c r="F93" s="48" t="s">
        <v>45</v>
      </c>
      <c r="G93" s="48" t="s">
        <v>42</v>
      </c>
      <c r="H93" s="55" t="s">
        <v>279</v>
      </c>
      <c r="I93" s="48" t="s">
        <v>22</v>
      </c>
      <c r="J93" s="50">
        <f t="shared" si="13"/>
        <v>100000</v>
      </c>
      <c r="K93" s="50">
        <f>K94</f>
        <v>100000</v>
      </c>
      <c r="L93" s="50">
        <f t="shared" si="13"/>
        <v>85000</v>
      </c>
    </row>
    <row r="94" spans="1:12" s="24" customFormat="1" ht="39.75" customHeight="1">
      <c r="A94" s="44" t="s">
        <v>83</v>
      </c>
      <c r="B94" s="26">
        <v>63</v>
      </c>
      <c r="C94" s="26">
        <v>0</v>
      </c>
      <c r="D94" s="26">
        <v>15</v>
      </c>
      <c r="E94" s="47">
        <v>862</v>
      </c>
      <c r="F94" s="48" t="s">
        <v>45</v>
      </c>
      <c r="G94" s="48" t="s">
        <v>42</v>
      </c>
      <c r="H94" s="55" t="s">
        <v>279</v>
      </c>
      <c r="I94" s="48" t="s">
        <v>23</v>
      </c>
      <c r="J94" s="50">
        <v>100000</v>
      </c>
      <c r="K94" s="50">
        <v>100000</v>
      </c>
      <c r="L94" s="50">
        <v>85000</v>
      </c>
    </row>
    <row r="95" spans="1:12" s="24" customFormat="1" ht="16.5" customHeight="1">
      <c r="A95" s="44" t="s">
        <v>200</v>
      </c>
      <c r="B95" s="26"/>
      <c r="C95" s="26"/>
      <c r="D95" s="26"/>
      <c r="E95" s="47">
        <v>862</v>
      </c>
      <c r="F95" s="48" t="s">
        <v>45</v>
      </c>
      <c r="G95" s="48" t="s">
        <v>42</v>
      </c>
      <c r="H95" s="55" t="s">
        <v>280</v>
      </c>
      <c r="I95" s="48"/>
      <c r="J95" s="50">
        <f aca="true" t="shared" si="14" ref="J95:L96">J96</f>
        <v>0</v>
      </c>
      <c r="K95" s="50">
        <f t="shared" si="14"/>
        <v>0</v>
      </c>
      <c r="L95" s="50">
        <f t="shared" si="14"/>
        <v>10000</v>
      </c>
    </row>
    <row r="96" spans="1:12" s="24" customFormat="1" ht="28.5" customHeight="1">
      <c r="A96" s="29" t="s">
        <v>117</v>
      </c>
      <c r="B96" s="26">
        <v>63</v>
      </c>
      <c r="C96" s="26">
        <v>0</v>
      </c>
      <c r="D96" s="26">
        <v>15</v>
      </c>
      <c r="E96" s="47">
        <v>862</v>
      </c>
      <c r="F96" s="48" t="s">
        <v>45</v>
      </c>
      <c r="G96" s="48" t="s">
        <v>42</v>
      </c>
      <c r="H96" s="55" t="s">
        <v>280</v>
      </c>
      <c r="I96" s="48" t="s">
        <v>22</v>
      </c>
      <c r="J96" s="50">
        <f t="shared" si="14"/>
        <v>0</v>
      </c>
      <c r="K96" s="50">
        <f t="shared" si="14"/>
        <v>0</v>
      </c>
      <c r="L96" s="50">
        <f t="shared" si="14"/>
        <v>10000</v>
      </c>
    </row>
    <row r="97" spans="1:12" s="24" customFormat="1" ht="39.75" customHeight="1">
      <c r="A97" s="44" t="s">
        <v>83</v>
      </c>
      <c r="B97" s="26">
        <v>63</v>
      </c>
      <c r="C97" s="26">
        <v>0</v>
      </c>
      <c r="D97" s="26">
        <v>15</v>
      </c>
      <c r="E97" s="47">
        <v>862</v>
      </c>
      <c r="F97" s="48" t="s">
        <v>45</v>
      </c>
      <c r="G97" s="48" t="s">
        <v>42</v>
      </c>
      <c r="H97" s="55" t="s">
        <v>280</v>
      </c>
      <c r="I97" s="48" t="s">
        <v>23</v>
      </c>
      <c r="J97" s="50">
        <v>0</v>
      </c>
      <c r="K97" s="50">
        <v>0</v>
      </c>
      <c r="L97" s="50">
        <v>10000</v>
      </c>
    </row>
    <row r="98" spans="1:12" s="24" customFormat="1" ht="27.75" customHeight="1">
      <c r="A98" s="22" t="s">
        <v>86</v>
      </c>
      <c r="B98" s="26">
        <v>63</v>
      </c>
      <c r="C98" s="26">
        <v>0</v>
      </c>
      <c r="D98" s="26">
        <v>15</v>
      </c>
      <c r="E98" s="47">
        <v>862</v>
      </c>
      <c r="F98" s="48" t="s">
        <v>45</v>
      </c>
      <c r="G98" s="48" t="s">
        <v>42</v>
      </c>
      <c r="H98" s="55" t="s">
        <v>281</v>
      </c>
      <c r="I98" s="48"/>
      <c r="J98" s="50">
        <f aca="true" t="shared" si="15" ref="J98:L99">J99</f>
        <v>5993.87</v>
      </c>
      <c r="K98" s="50">
        <f t="shared" si="15"/>
        <v>2263</v>
      </c>
      <c r="L98" s="50">
        <f t="shared" si="15"/>
        <v>5442</v>
      </c>
    </row>
    <row r="99" spans="1:12" s="24" customFormat="1" ht="38.25" customHeight="1">
      <c r="A99" s="29" t="s">
        <v>117</v>
      </c>
      <c r="B99" s="26">
        <v>63</v>
      </c>
      <c r="C99" s="26">
        <v>0</v>
      </c>
      <c r="D99" s="26">
        <v>15</v>
      </c>
      <c r="E99" s="47">
        <v>862</v>
      </c>
      <c r="F99" s="48" t="s">
        <v>45</v>
      </c>
      <c r="G99" s="48" t="s">
        <v>42</v>
      </c>
      <c r="H99" s="55" t="s">
        <v>281</v>
      </c>
      <c r="I99" s="48" t="s">
        <v>22</v>
      </c>
      <c r="J99" s="50">
        <f t="shared" si="15"/>
        <v>5993.87</v>
      </c>
      <c r="K99" s="50">
        <f t="shared" si="15"/>
        <v>2263</v>
      </c>
      <c r="L99" s="50">
        <f t="shared" si="15"/>
        <v>5442</v>
      </c>
    </row>
    <row r="100" spans="1:12" ht="38.25" customHeight="1">
      <c r="A100" s="44" t="s">
        <v>83</v>
      </c>
      <c r="B100" s="26">
        <v>63</v>
      </c>
      <c r="C100" s="26">
        <v>0</v>
      </c>
      <c r="D100" s="26">
        <v>15</v>
      </c>
      <c r="E100" s="47">
        <v>862</v>
      </c>
      <c r="F100" s="48" t="s">
        <v>45</v>
      </c>
      <c r="G100" s="48" t="s">
        <v>42</v>
      </c>
      <c r="H100" s="55" t="s">
        <v>281</v>
      </c>
      <c r="I100" s="48" t="s">
        <v>23</v>
      </c>
      <c r="J100" s="30">
        <v>5993.87</v>
      </c>
      <c r="K100" s="30">
        <v>2263</v>
      </c>
      <c r="L100" s="30">
        <v>5442</v>
      </c>
    </row>
    <row r="101" spans="1:12" ht="14.25" customHeight="1" hidden="1">
      <c r="A101" s="44" t="s">
        <v>232</v>
      </c>
      <c r="B101" s="26"/>
      <c r="C101" s="26"/>
      <c r="D101" s="26"/>
      <c r="E101" s="47">
        <v>862</v>
      </c>
      <c r="F101" s="48" t="s">
        <v>45</v>
      </c>
      <c r="G101" s="48" t="s">
        <v>42</v>
      </c>
      <c r="H101" s="48" t="s">
        <v>233</v>
      </c>
      <c r="I101" s="48"/>
      <c r="J101" s="30">
        <f>J103</f>
        <v>0</v>
      </c>
      <c r="K101" s="30"/>
      <c r="L101" s="30"/>
    </row>
    <row r="102" spans="1:12" ht="39" customHeight="1" hidden="1">
      <c r="A102" s="44" t="s">
        <v>117</v>
      </c>
      <c r="B102" s="26"/>
      <c r="C102" s="26"/>
      <c r="D102" s="26"/>
      <c r="E102" s="47">
        <v>862</v>
      </c>
      <c r="F102" s="48" t="s">
        <v>45</v>
      </c>
      <c r="G102" s="48" t="s">
        <v>42</v>
      </c>
      <c r="H102" s="48" t="s">
        <v>233</v>
      </c>
      <c r="I102" s="48" t="s">
        <v>22</v>
      </c>
      <c r="J102" s="30">
        <f>J103</f>
        <v>0</v>
      </c>
      <c r="K102" s="30"/>
      <c r="L102" s="30"/>
    </row>
    <row r="103" spans="1:12" ht="38.25" customHeight="1" hidden="1">
      <c r="A103" s="44" t="s">
        <v>83</v>
      </c>
      <c r="B103" s="26"/>
      <c r="C103" s="26"/>
      <c r="D103" s="26"/>
      <c r="E103" s="47">
        <v>862</v>
      </c>
      <c r="F103" s="48" t="s">
        <v>45</v>
      </c>
      <c r="G103" s="48" t="s">
        <v>42</v>
      </c>
      <c r="H103" s="48" t="s">
        <v>233</v>
      </c>
      <c r="I103" s="48" t="s">
        <v>23</v>
      </c>
      <c r="J103" s="30">
        <v>0</v>
      </c>
      <c r="K103" s="30"/>
      <c r="L103" s="30"/>
    </row>
    <row r="104" spans="1:12" ht="38.25" customHeight="1">
      <c r="A104" s="233" t="s">
        <v>299</v>
      </c>
      <c r="B104" s="26"/>
      <c r="C104" s="26"/>
      <c r="D104" s="26"/>
      <c r="E104" s="47">
        <v>862</v>
      </c>
      <c r="F104" s="48" t="s">
        <v>45</v>
      </c>
      <c r="G104" s="48" t="s">
        <v>42</v>
      </c>
      <c r="H104" s="48" t="s">
        <v>300</v>
      </c>
      <c r="I104" s="48"/>
      <c r="J104" s="30">
        <f>J106</f>
        <v>265082.58</v>
      </c>
      <c r="K104" s="30"/>
      <c r="L104" s="30"/>
    </row>
    <row r="105" spans="1:12" ht="38.25" customHeight="1">
      <c r="A105" s="233" t="s">
        <v>117</v>
      </c>
      <c r="B105" s="26"/>
      <c r="C105" s="26"/>
      <c r="D105" s="26"/>
      <c r="E105" s="47">
        <v>862</v>
      </c>
      <c r="F105" s="48" t="s">
        <v>45</v>
      </c>
      <c r="G105" s="48" t="s">
        <v>42</v>
      </c>
      <c r="H105" s="48" t="s">
        <v>300</v>
      </c>
      <c r="I105" s="48" t="s">
        <v>22</v>
      </c>
      <c r="J105" s="30">
        <f>J106</f>
        <v>265082.58</v>
      </c>
      <c r="K105" s="30"/>
      <c r="L105" s="30"/>
    </row>
    <row r="106" spans="1:12" ht="38.25" customHeight="1">
      <c r="A106" s="233" t="s">
        <v>83</v>
      </c>
      <c r="B106" s="26"/>
      <c r="C106" s="26"/>
      <c r="D106" s="26"/>
      <c r="E106" s="47">
        <v>862</v>
      </c>
      <c r="F106" s="48" t="s">
        <v>45</v>
      </c>
      <c r="G106" s="48" t="s">
        <v>42</v>
      </c>
      <c r="H106" s="48" t="s">
        <v>300</v>
      </c>
      <c r="I106" s="48" t="s">
        <v>23</v>
      </c>
      <c r="J106" s="30">
        <v>265082.58</v>
      </c>
      <c r="K106" s="30"/>
      <c r="L106" s="30"/>
    </row>
    <row r="107" spans="1:12" s="15" customFormat="1" ht="14.25" customHeight="1">
      <c r="A107" s="184" t="s">
        <v>220</v>
      </c>
      <c r="B107" s="173"/>
      <c r="C107" s="163"/>
      <c r="D107" s="163"/>
      <c r="E107" s="187">
        <v>862</v>
      </c>
      <c r="F107" s="172" t="s">
        <v>53</v>
      </c>
      <c r="G107" s="172"/>
      <c r="H107" s="172"/>
      <c r="I107" s="172"/>
      <c r="J107" s="188">
        <f aca="true" t="shared" si="16" ref="J107:L110">J108</f>
        <v>45000</v>
      </c>
      <c r="K107" s="188">
        <f t="shared" si="16"/>
        <v>45000</v>
      </c>
      <c r="L107" s="188">
        <f t="shared" si="16"/>
        <v>45000</v>
      </c>
    </row>
    <row r="108" spans="1:12" ht="14.25" customHeight="1">
      <c r="A108" s="185" t="s">
        <v>221</v>
      </c>
      <c r="B108" s="29"/>
      <c r="C108" s="26"/>
      <c r="D108" s="26"/>
      <c r="E108" s="47">
        <v>862</v>
      </c>
      <c r="F108" s="70" t="s">
        <v>53</v>
      </c>
      <c r="G108" s="70" t="s">
        <v>39</v>
      </c>
      <c r="H108" s="48"/>
      <c r="I108" s="48"/>
      <c r="J108" s="30">
        <f t="shared" si="16"/>
        <v>45000</v>
      </c>
      <c r="K108" s="30">
        <f t="shared" si="16"/>
        <v>45000</v>
      </c>
      <c r="L108" s="30">
        <f t="shared" si="16"/>
        <v>45000</v>
      </c>
    </row>
    <row r="109" spans="1:12" ht="27" customHeight="1">
      <c r="A109" s="106" t="s">
        <v>222</v>
      </c>
      <c r="B109" s="29"/>
      <c r="C109" s="26"/>
      <c r="D109" s="26"/>
      <c r="E109" s="47">
        <v>862</v>
      </c>
      <c r="F109" s="70" t="s">
        <v>53</v>
      </c>
      <c r="G109" s="70" t="s">
        <v>39</v>
      </c>
      <c r="H109" s="48" t="s">
        <v>282</v>
      </c>
      <c r="I109" s="48"/>
      <c r="J109" s="30">
        <f t="shared" si="16"/>
        <v>45000</v>
      </c>
      <c r="K109" s="30">
        <f t="shared" si="16"/>
        <v>45000</v>
      </c>
      <c r="L109" s="30">
        <f t="shared" si="16"/>
        <v>45000</v>
      </c>
    </row>
    <row r="110" spans="1:12" ht="27.75" customHeight="1">
      <c r="A110" s="185" t="s">
        <v>223</v>
      </c>
      <c r="B110" s="29"/>
      <c r="C110" s="26"/>
      <c r="D110" s="26"/>
      <c r="E110" s="47">
        <v>862</v>
      </c>
      <c r="F110" s="70" t="s">
        <v>53</v>
      </c>
      <c r="G110" s="70" t="s">
        <v>39</v>
      </c>
      <c r="H110" s="48" t="s">
        <v>282</v>
      </c>
      <c r="I110" s="48" t="s">
        <v>224</v>
      </c>
      <c r="J110" s="30">
        <f t="shared" si="16"/>
        <v>45000</v>
      </c>
      <c r="K110" s="30">
        <f t="shared" si="16"/>
        <v>45000</v>
      </c>
      <c r="L110" s="30">
        <f t="shared" si="16"/>
        <v>45000</v>
      </c>
    </row>
    <row r="111" spans="1:12" ht="25.5" customHeight="1">
      <c r="A111" s="46" t="s">
        <v>323</v>
      </c>
      <c r="B111" s="29"/>
      <c r="C111" s="26"/>
      <c r="D111" s="26"/>
      <c r="E111" s="47">
        <v>862</v>
      </c>
      <c r="F111" s="70" t="s">
        <v>53</v>
      </c>
      <c r="G111" s="70" t="s">
        <v>39</v>
      </c>
      <c r="H111" s="48" t="s">
        <v>282</v>
      </c>
      <c r="I111" s="48" t="s">
        <v>322</v>
      </c>
      <c r="J111" s="30">
        <v>45000</v>
      </c>
      <c r="K111" s="30">
        <v>45000</v>
      </c>
      <c r="L111" s="30">
        <v>45000</v>
      </c>
    </row>
    <row r="112" spans="1:12" s="15" customFormat="1" ht="13.5" customHeight="1">
      <c r="A112" s="174" t="s">
        <v>52</v>
      </c>
      <c r="B112" s="163">
        <v>63</v>
      </c>
      <c r="C112" s="163">
        <v>0</v>
      </c>
      <c r="D112" s="163">
        <v>18</v>
      </c>
      <c r="E112" s="187">
        <v>862</v>
      </c>
      <c r="F112" s="166" t="s">
        <v>55</v>
      </c>
      <c r="G112" s="166"/>
      <c r="H112" s="166"/>
      <c r="I112" s="166"/>
      <c r="J112" s="188">
        <f aca="true" t="shared" si="17" ref="J112:L115">J113</f>
        <v>4000</v>
      </c>
      <c r="K112" s="188">
        <f t="shared" si="17"/>
        <v>4000</v>
      </c>
      <c r="L112" s="188">
        <f t="shared" si="17"/>
        <v>4000</v>
      </c>
    </row>
    <row r="113" spans="1:12" ht="13.5" customHeight="1">
      <c r="A113" s="22" t="s">
        <v>89</v>
      </c>
      <c r="B113" s="26">
        <v>63</v>
      </c>
      <c r="C113" s="26">
        <v>0</v>
      </c>
      <c r="D113" s="26">
        <v>18</v>
      </c>
      <c r="E113" s="47">
        <v>862</v>
      </c>
      <c r="F113" s="41" t="s">
        <v>55</v>
      </c>
      <c r="G113" s="41" t="s">
        <v>40</v>
      </c>
      <c r="H113" s="41"/>
      <c r="I113" s="41"/>
      <c r="J113" s="30">
        <f t="shared" si="17"/>
        <v>4000</v>
      </c>
      <c r="K113" s="30">
        <f t="shared" si="17"/>
        <v>4000</v>
      </c>
      <c r="L113" s="30">
        <f t="shared" si="17"/>
        <v>4000</v>
      </c>
    </row>
    <row r="114" spans="1:12" ht="129" customHeight="1">
      <c r="A114" s="22" t="s">
        <v>128</v>
      </c>
      <c r="B114" s="26">
        <v>63</v>
      </c>
      <c r="C114" s="26">
        <v>0</v>
      </c>
      <c r="D114" s="26">
        <v>18</v>
      </c>
      <c r="E114" s="47">
        <v>862</v>
      </c>
      <c r="F114" s="41" t="s">
        <v>55</v>
      </c>
      <c r="G114" s="41" t="s">
        <v>40</v>
      </c>
      <c r="H114" s="55" t="s">
        <v>283</v>
      </c>
      <c r="I114" s="41"/>
      <c r="J114" s="30">
        <f t="shared" si="17"/>
        <v>4000</v>
      </c>
      <c r="K114" s="30">
        <f t="shared" si="17"/>
        <v>4000</v>
      </c>
      <c r="L114" s="30">
        <f t="shared" si="17"/>
        <v>4000</v>
      </c>
    </row>
    <row r="115" spans="1:12" ht="15.75" customHeight="1">
      <c r="A115" s="46" t="s">
        <v>54</v>
      </c>
      <c r="B115" s="26">
        <v>63</v>
      </c>
      <c r="C115" s="26">
        <v>0</v>
      </c>
      <c r="D115" s="26">
        <v>18</v>
      </c>
      <c r="E115" s="47">
        <v>862</v>
      </c>
      <c r="F115" s="41" t="s">
        <v>55</v>
      </c>
      <c r="G115" s="41" t="s">
        <v>40</v>
      </c>
      <c r="H115" s="55" t="s">
        <v>283</v>
      </c>
      <c r="I115" s="41" t="s">
        <v>41</v>
      </c>
      <c r="J115" s="30">
        <f t="shared" si="17"/>
        <v>4000</v>
      </c>
      <c r="K115" s="30">
        <f t="shared" si="17"/>
        <v>4000</v>
      </c>
      <c r="L115" s="30">
        <f t="shared" si="17"/>
        <v>4000</v>
      </c>
    </row>
    <row r="116" spans="1:12" ht="16.5" customHeight="1">
      <c r="A116" s="46" t="s">
        <v>62</v>
      </c>
      <c r="B116" s="26">
        <v>63</v>
      </c>
      <c r="C116" s="26">
        <v>0</v>
      </c>
      <c r="D116" s="26">
        <v>18</v>
      </c>
      <c r="E116" s="47">
        <v>862</v>
      </c>
      <c r="F116" s="41" t="s">
        <v>55</v>
      </c>
      <c r="G116" s="41" t="s">
        <v>40</v>
      </c>
      <c r="H116" s="55" t="s">
        <v>283</v>
      </c>
      <c r="I116" s="41" t="s">
        <v>29</v>
      </c>
      <c r="J116" s="30">
        <v>4000</v>
      </c>
      <c r="K116" s="30">
        <v>4000</v>
      </c>
      <c r="L116" s="30">
        <v>4000</v>
      </c>
    </row>
    <row r="117" spans="1:12" s="177" customFormat="1" ht="21" customHeight="1">
      <c r="A117" s="175" t="s">
        <v>30</v>
      </c>
      <c r="B117" s="175"/>
      <c r="C117" s="175"/>
      <c r="D117" s="175"/>
      <c r="E117" s="190"/>
      <c r="F117" s="176"/>
      <c r="G117" s="176"/>
      <c r="H117" s="191"/>
      <c r="I117" s="176"/>
      <c r="J117" s="192">
        <f>J10+J56+J63+J70+J79+J107+J112</f>
        <v>2817007.41</v>
      </c>
      <c r="K117" s="192">
        <f>K10+K56+K63+K70+K79+K107+K112</f>
        <v>2409625.92</v>
      </c>
      <c r="L117" s="192">
        <f>L10+L56+L63+L70+L79+L107+L112</f>
        <v>2474908.8</v>
      </c>
    </row>
    <row r="120" spans="1:12" ht="12.75">
      <c r="A120" s="13" t="s">
        <v>324</v>
      </c>
      <c r="J120" s="239">
        <f>J117-'1.дох.'!C37-'1.дох.'!C40-'1.дох.'!C43</f>
        <v>1436958</v>
      </c>
      <c r="K120" s="239">
        <f>K117-'1.дох.'!D37-'1.дох.'!D40-'1.дох.'!D43</f>
        <v>1251773</v>
      </c>
      <c r="L120" s="239">
        <f>L117-'1.дох.'!E37-'1.дох.'!E40-'1.дох.'!E43</f>
        <v>1264952</v>
      </c>
    </row>
    <row r="121" spans="1:12" ht="12.75">
      <c r="A121" s="13" t="s">
        <v>325</v>
      </c>
      <c r="J121" s="239"/>
      <c r="K121" s="67">
        <f>K55/K120*100</f>
        <v>2.516430694702634</v>
      </c>
      <c r="L121" s="67">
        <f>L55/L120*100</f>
        <v>5.019953326292223</v>
      </c>
    </row>
    <row r="122" spans="11:12" ht="12.75">
      <c r="K122" s="67"/>
      <c r="L122" s="67"/>
    </row>
    <row r="123" spans="1:12" ht="12.75">
      <c r="A123" s="13" t="s">
        <v>333</v>
      </c>
      <c r="J123" s="239">
        <f>J124+J56</f>
        <v>1374858.96</v>
      </c>
      <c r="K123" s="239">
        <f>K124+K56</f>
        <v>1180337.92</v>
      </c>
      <c r="L123" s="239">
        <f>L124+L56</f>
        <v>1167572.8</v>
      </c>
    </row>
    <row r="124" spans="1:12" ht="12.75">
      <c r="A124" s="13" t="s">
        <v>334</v>
      </c>
      <c r="J124" s="239">
        <f>J12+J15</f>
        <v>1259910</v>
      </c>
      <c r="K124" s="239">
        <f>K12+K15</f>
        <v>1060210</v>
      </c>
      <c r="L124" s="239">
        <f>L12+L15</f>
        <v>1043210</v>
      </c>
    </row>
    <row r="125" spans="10:12" ht="12.75">
      <c r="J125" s="239"/>
      <c r="K125" s="67"/>
      <c r="L125" s="67"/>
    </row>
    <row r="126" spans="8:12" ht="12.75">
      <c r="H126" s="97" t="s">
        <v>335</v>
      </c>
      <c r="J126" s="239">
        <f>J14+J17+J60</f>
        <v>1177500</v>
      </c>
      <c r="K126" s="239">
        <f>K14+K17+K60</f>
        <v>1090300</v>
      </c>
      <c r="L126" s="239">
        <f>L14+L17+L60</f>
        <v>1079800</v>
      </c>
    </row>
    <row r="127" spans="8:12" ht="12.75">
      <c r="H127" s="97" t="s">
        <v>336</v>
      </c>
      <c r="J127" s="239">
        <f>J60</f>
        <v>101400</v>
      </c>
      <c r="K127" s="239">
        <f>K60</f>
        <v>101400</v>
      </c>
      <c r="L127" s="239">
        <f>L60</f>
        <v>101400</v>
      </c>
    </row>
    <row r="128" spans="10:12" ht="12.75">
      <c r="J128" s="239"/>
      <c r="K128" s="67"/>
      <c r="L128" s="67"/>
    </row>
    <row r="129" spans="10:12" ht="12.75">
      <c r="J129" s="239"/>
      <c r="K129" s="67"/>
      <c r="L129" s="67"/>
    </row>
    <row r="130" spans="10:12" ht="12.75">
      <c r="J130" s="239"/>
      <c r="K130" s="67"/>
      <c r="L130" s="67"/>
    </row>
  </sheetData>
  <sheetProtection/>
  <mergeCells count="4">
    <mergeCell ref="A6:L6"/>
    <mergeCell ref="E2:L2"/>
    <mergeCell ref="E3:I3"/>
    <mergeCell ref="E4:L4"/>
  </mergeCells>
  <printOptions/>
  <pageMargins left="0.6299212598425197" right="0.5905511811023623" top="0.31496062992125984" bottom="0.31496062992125984" header="0.6692913385826772" footer="0.5511811023622047"/>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tabColor rgb="FF92D050"/>
  </sheetPr>
  <dimension ref="A1:K123"/>
  <sheetViews>
    <sheetView zoomScalePageLayoutView="0" workbookViewId="0" topLeftCell="A46">
      <selection activeCell="D100" sqref="D100"/>
    </sheetView>
  </sheetViews>
  <sheetFormatPr defaultColWidth="9.140625" defaultRowHeight="12.75"/>
  <cols>
    <col min="1" max="1" width="42.8515625" style="13" customWidth="1"/>
    <col min="2" max="2" width="3.57421875" style="59" customWidth="1"/>
    <col min="3" max="3" width="3.7109375" style="59" customWidth="1"/>
    <col min="4" max="4" width="12.7109375" style="59" customWidth="1"/>
    <col min="5" max="5" width="4.00390625" style="18" customWidth="1"/>
    <col min="6" max="6" width="12.8515625" style="18" customWidth="1"/>
    <col min="7" max="8" width="12.140625" style="12" customWidth="1"/>
    <col min="9" max="9" width="15.140625" style="12" customWidth="1"/>
    <col min="10" max="10" width="9.140625" style="12" customWidth="1"/>
    <col min="11" max="16384" width="9.140625" style="12" customWidth="1"/>
  </cols>
  <sheetData>
    <row r="1" spans="1:10" ht="13.5" customHeight="1">
      <c r="A1" s="113"/>
      <c r="B1" s="12"/>
      <c r="C1" s="113"/>
      <c r="D1" s="271" t="s">
        <v>249</v>
      </c>
      <c r="E1" s="271"/>
      <c r="F1" s="271"/>
      <c r="G1" s="271"/>
      <c r="H1" s="271"/>
      <c r="I1" s="114"/>
      <c r="J1" s="112"/>
    </row>
    <row r="2" spans="1:11" ht="54" customHeight="1">
      <c r="A2" s="113"/>
      <c r="B2" s="12"/>
      <c r="C2" s="211"/>
      <c r="D2" s="272" t="s">
        <v>297</v>
      </c>
      <c r="E2" s="272"/>
      <c r="F2" s="272"/>
      <c r="G2" s="272"/>
      <c r="H2" s="272"/>
      <c r="I2" s="211"/>
      <c r="J2" s="211"/>
      <c r="K2" s="212"/>
    </row>
    <row r="3" spans="1:10" ht="48.75" customHeight="1">
      <c r="A3" s="273" t="s">
        <v>301</v>
      </c>
      <c r="B3" s="273"/>
      <c r="C3" s="273"/>
      <c r="D3" s="273"/>
      <c r="E3" s="273"/>
      <c r="F3" s="273"/>
      <c r="G3" s="273"/>
      <c r="H3" s="273"/>
      <c r="I3" s="208"/>
      <c r="J3" s="112"/>
    </row>
    <row r="4" spans="1:10" ht="15" customHeight="1">
      <c r="A4" s="98"/>
      <c r="B4" s="98"/>
      <c r="C4" s="98"/>
      <c r="D4" s="98"/>
      <c r="E4" s="98"/>
      <c r="F4" s="104"/>
      <c r="G4" s="98"/>
      <c r="H4" s="102" t="s">
        <v>162</v>
      </c>
      <c r="I4" s="112"/>
      <c r="J4" s="112"/>
    </row>
    <row r="5" spans="1:10" s="21" customFormat="1" ht="24" customHeight="1">
      <c r="A5" s="26" t="s">
        <v>33</v>
      </c>
      <c r="B5" s="41" t="s">
        <v>34</v>
      </c>
      <c r="C5" s="41" t="s">
        <v>35</v>
      </c>
      <c r="D5" s="41" t="s">
        <v>36</v>
      </c>
      <c r="E5" s="41" t="s">
        <v>37</v>
      </c>
      <c r="F5" s="26" t="s">
        <v>316</v>
      </c>
      <c r="G5" s="26" t="s">
        <v>317</v>
      </c>
      <c r="H5" s="26" t="s">
        <v>318</v>
      </c>
      <c r="I5" s="112"/>
      <c r="J5" s="112"/>
    </row>
    <row r="6" spans="1:10" s="14" customFormat="1" ht="15.75" customHeight="1">
      <c r="A6" s="174" t="s">
        <v>38</v>
      </c>
      <c r="B6" s="166" t="s">
        <v>39</v>
      </c>
      <c r="C6" s="169"/>
      <c r="D6" s="169"/>
      <c r="E6" s="169"/>
      <c r="F6" s="188">
        <f>F7+F35+F39+F24+F31</f>
        <v>1268710</v>
      </c>
      <c r="G6" s="188">
        <f>G7+G35+G39+G24+G31</f>
        <v>1100510</v>
      </c>
      <c r="H6" s="188">
        <f>H7+H35+H39+H24+H31</f>
        <v>1115510</v>
      </c>
      <c r="I6" s="207"/>
      <c r="J6" s="207"/>
    </row>
    <row r="7" spans="1:10" s="15" customFormat="1" ht="53.25" customHeight="1">
      <c r="A7" s="46" t="s">
        <v>43</v>
      </c>
      <c r="B7" s="41" t="s">
        <v>39</v>
      </c>
      <c r="C7" s="41" t="s">
        <v>44</v>
      </c>
      <c r="D7" s="41"/>
      <c r="E7" s="41"/>
      <c r="F7" s="30">
        <f>F11+F18+F21+F8</f>
        <v>1264910</v>
      </c>
      <c r="G7" s="30">
        <f>G11+G18+G21+G8</f>
        <v>1065210</v>
      </c>
      <c r="H7" s="30">
        <f>H11+H18+H21+H8</f>
        <v>1048210</v>
      </c>
      <c r="I7" s="112"/>
      <c r="J7" s="112"/>
    </row>
    <row r="8" spans="1:10" s="15" customFormat="1" ht="46.5" customHeight="1">
      <c r="A8" s="53" t="s">
        <v>219</v>
      </c>
      <c r="B8" s="41" t="s">
        <v>39</v>
      </c>
      <c r="C8" s="41" t="s">
        <v>44</v>
      </c>
      <c r="D8" s="41" t="s">
        <v>271</v>
      </c>
      <c r="E8" s="41"/>
      <c r="F8" s="30">
        <f>F9</f>
        <v>423600</v>
      </c>
      <c r="G8" s="30">
        <f>G9</f>
        <v>383600</v>
      </c>
      <c r="H8" s="30">
        <f aca="true" t="shared" si="0" ref="F8:H9">H9</f>
        <v>373100</v>
      </c>
      <c r="I8" s="112"/>
      <c r="J8" s="112"/>
    </row>
    <row r="9" spans="1:10" s="15" customFormat="1" ht="61.5" customHeight="1">
      <c r="A9" s="53" t="s">
        <v>80</v>
      </c>
      <c r="B9" s="41" t="s">
        <v>39</v>
      </c>
      <c r="C9" s="41" t="s">
        <v>44</v>
      </c>
      <c r="D9" s="41" t="s">
        <v>271</v>
      </c>
      <c r="E9" s="41" t="s">
        <v>20</v>
      </c>
      <c r="F9" s="30">
        <f t="shared" si="0"/>
        <v>423600</v>
      </c>
      <c r="G9" s="30">
        <f t="shared" si="0"/>
        <v>383600</v>
      </c>
      <c r="H9" s="30">
        <f t="shared" si="0"/>
        <v>373100</v>
      </c>
      <c r="I9" s="112"/>
      <c r="J9" s="112"/>
    </row>
    <row r="10" spans="1:10" s="15" customFormat="1" ht="26.25" customHeight="1">
      <c r="A10" s="53" t="s">
        <v>81</v>
      </c>
      <c r="B10" s="41" t="s">
        <v>39</v>
      </c>
      <c r="C10" s="41" t="s">
        <v>44</v>
      </c>
      <c r="D10" s="41" t="s">
        <v>271</v>
      </c>
      <c r="E10" s="41" t="s">
        <v>21</v>
      </c>
      <c r="F10" s="30">
        <f>'3.Вед. '!J14</f>
        <v>423600</v>
      </c>
      <c r="G10" s="30">
        <f>'3.Вед. '!K14</f>
        <v>383600</v>
      </c>
      <c r="H10" s="30">
        <f>'3.Вед. '!L14</f>
        <v>373100</v>
      </c>
      <c r="I10" s="112"/>
      <c r="J10" s="112"/>
    </row>
    <row r="11" spans="1:10" ht="27.75" customHeight="1">
      <c r="A11" s="46" t="s">
        <v>82</v>
      </c>
      <c r="B11" s="41" t="s">
        <v>39</v>
      </c>
      <c r="C11" s="41" t="s">
        <v>44</v>
      </c>
      <c r="D11" s="55" t="s">
        <v>272</v>
      </c>
      <c r="E11" s="41"/>
      <c r="F11" s="30">
        <f>F12+F14+F16</f>
        <v>836310</v>
      </c>
      <c r="G11" s="30">
        <f>G12+G14+G16</f>
        <v>676610</v>
      </c>
      <c r="H11" s="30">
        <f>H12+H14+H16</f>
        <v>670110</v>
      </c>
      <c r="I11" s="112"/>
      <c r="J11" s="112"/>
    </row>
    <row r="12" spans="1:10" ht="63" customHeight="1">
      <c r="A12" s="22" t="s">
        <v>80</v>
      </c>
      <c r="B12" s="48" t="s">
        <v>39</v>
      </c>
      <c r="C12" s="48" t="s">
        <v>44</v>
      </c>
      <c r="D12" s="55" t="s">
        <v>272</v>
      </c>
      <c r="E12" s="41" t="s">
        <v>20</v>
      </c>
      <c r="F12" s="30">
        <f>F13</f>
        <v>652500</v>
      </c>
      <c r="G12" s="30">
        <f>G13</f>
        <v>605300</v>
      </c>
      <c r="H12" s="30">
        <f>H13</f>
        <v>605300</v>
      </c>
      <c r="I12" s="112"/>
      <c r="J12" s="112"/>
    </row>
    <row r="13" spans="1:10" ht="27" customHeight="1">
      <c r="A13" s="22" t="s">
        <v>81</v>
      </c>
      <c r="B13" s="41" t="s">
        <v>39</v>
      </c>
      <c r="C13" s="41" t="s">
        <v>44</v>
      </c>
      <c r="D13" s="55" t="s">
        <v>272</v>
      </c>
      <c r="E13" s="41" t="s">
        <v>21</v>
      </c>
      <c r="F13" s="30">
        <f>'3.Вед. '!J17</f>
        <v>652500</v>
      </c>
      <c r="G13" s="30">
        <f>'3.Вед. '!K17</f>
        <v>605300</v>
      </c>
      <c r="H13" s="30">
        <f>'3.Вед. '!L17</f>
        <v>605300</v>
      </c>
      <c r="I13" s="112"/>
      <c r="J13" s="112"/>
    </row>
    <row r="14" spans="1:10" ht="27" customHeight="1">
      <c r="A14" s="213" t="s">
        <v>117</v>
      </c>
      <c r="B14" s="41" t="s">
        <v>39</v>
      </c>
      <c r="C14" s="41" t="s">
        <v>44</v>
      </c>
      <c r="D14" s="55" t="s">
        <v>272</v>
      </c>
      <c r="E14" s="41" t="s">
        <v>22</v>
      </c>
      <c r="F14" s="30">
        <f>F15</f>
        <v>175900</v>
      </c>
      <c r="G14" s="30">
        <f>G15</f>
        <v>63400</v>
      </c>
      <c r="H14" s="30">
        <f>H15</f>
        <v>56900</v>
      </c>
      <c r="I14" s="112"/>
      <c r="J14" s="112"/>
    </row>
    <row r="15" spans="1:10" ht="27" customHeight="1">
      <c r="A15" s="44" t="s">
        <v>83</v>
      </c>
      <c r="B15" s="41" t="s">
        <v>39</v>
      </c>
      <c r="C15" s="41" t="s">
        <v>44</v>
      </c>
      <c r="D15" s="55" t="s">
        <v>272</v>
      </c>
      <c r="E15" s="41" t="s">
        <v>23</v>
      </c>
      <c r="F15" s="30">
        <f>'3.Вед. '!J19</f>
        <v>175900</v>
      </c>
      <c r="G15" s="30">
        <f>'3.Вед. '!K19</f>
        <v>63400</v>
      </c>
      <c r="H15" s="30">
        <f>'3.Вед. '!L19</f>
        <v>56900</v>
      </c>
      <c r="I15" s="112"/>
      <c r="J15" s="112"/>
    </row>
    <row r="16" spans="1:10" ht="15.75" customHeight="1">
      <c r="A16" s="57" t="s">
        <v>24</v>
      </c>
      <c r="B16" s="41" t="s">
        <v>39</v>
      </c>
      <c r="C16" s="41" t="s">
        <v>44</v>
      </c>
      <c r="D16" s="55" t="s">
        <v>272</v>
      </c>
      <c r="E16" s="41" t="s">
        <v>25</v>
      </c>
      <c r="F16" s="30">
        <f>F17</f>
        <v>7910</v>
      </c>
      <c r="G16" s="30">
        <f>G17</f>
        <v>7910</v>
      </c>
      <c r="H16" s="30">
        <f>H17</f>
        <v>7910</v>
      </c>
      <c r="I16" s="112"/>
      <c r="J16" s="112"/>
    </row>
    <row r="17" spans="1:10" ht="15.75" customHeight="1">
      <c r="A17" s="45" t="s">
        <v>115</v>
      </c>
      <c r="B17" s="41" t="s">
        <v>39</v>
      </c>
      <c r="C17" s="41" t="s">
        <v>44</v>
      </c>
      <c r="D17" s="55" t="s">
        <v>272</v>
      </c>
      <c r="E17" s="41" t="s">
        <v>116</v>
      </c>
      <c r="F17" s="30">
        <f>'3.Вед. '!J21</f>
        <v>7910</v>
      </c>
      <c r="G17" s="30">
        <f>'3.Вед. '!K21</f>
        <v>7910</v>
      </c>
      <c r="H17" s="30">
        <f>'3.Вед. '!L21</f>
        <v>7910</v>
      </c>
      <c r="I17" s="112"/>
      <c r="J17" s="112"/>
    </row>
    <row r="18" spans="1:10" ht="27.75" customHeight="1" hidden="1">
      <c r="A18" s="45" t="s">
        <v>191</v>
      </c>
      <c r="B18" s="41" t="s">
        <v>39</v>
      </c>
      <c r="C18" s="41" t="s">
        <v>44</v>
      </c>
      <c r="D18" s="55" t="s">
        <v>192</v>
      </c>
      <c r="E18" s="41"/>
      <c r="F18" s="30">
        <f aca="true" t="shared" si="1" ref="F18:H19">F19</f>
        <v>0</v>
      </c>
      <c r="G18" s="30">
        <f t="shared" si="1"/>
        <v>0</v>
      </c>
      <c r="H18" s="30">
        <f t="shared" si="1"/>
        <v>0</v>
      </c>
      <c r="I18" s="112"/>
      <c r="J18" s="112"/>
    </row>
    <row r="19" spans="1:10" ht="24" customHeight="1" hidden="1">
      <c r="A19" s="213" t="s">
        <v>117</v>
      </c>
      <c r="B19" s="41" t="s">
        <v>39</v>
      </c>
      <c r="C19" s="41" t="s">
        <v>44</v>
      </c>
      <c r="D19" s="55" t="s">
        <v>192</v>
      </c>
      <c r="E19" s="41" t="s">
        <v>22</v>
      </c>
      <c r="F19" s="30">
        <f t="shared" si="1"/>
        <v>0</v>
      </c>
      <c r="G19" s="30">
        <f t="shared" si="1"/>
        <v>0</v>
      </c>
      <c r="H19" s="30">
        <f t="shared" si="1"/>
        <v>0</v>
      </c>
      <c r="I19" s="112"/>
      <c r="J19" s="112"/>
    </row>
    <row r="20" spans="1:10" ht="25.5" customHeight="1" hidden="1">
      <c r="A20" s="44" t="s">
        <v>83</v>
      </c>
      <c r="B20" s="41" t="s">
        <v>39</v>
      </c>
      <c r="C20" s="41" t="s">
        <v>44</v>
      </c>
      <c r="D20" s="55" t="s">
        <v>192</v>
      </c>
      <c r="E20" s="41" t="s">
        <v>23</v>
      </c>
      <c r="F20" s="30">
        <f>'3.Вед. '!J24</f>
        <v>0</v>
      </c>
      <c r="G20" s="30">
        <f>'3.Вед. '!K24</f>
        <v>0</v>
      </c>
      <c r="H20" s="30">
        <f>'3.Вед. '!L24</f>
        <v>0</v>
      </c>
      <c r="I20" s="112"/>
      <c r="J20" s="112"/>
    </row>
    <row r="21" spans="1:10" ht="15.75" customHeight="1">
      <c r="A21" s="57" t="s">
        <v>164</v>
      </c>
      <c r="B21" s="41" t="s">
        <v>39</v>
      </c>
      <c r="C21" s="41" t="s">
        <v>44</v>
      </c>
      <c r="D21" s="55" t="s">
        <v>273</v>
      </c>
      <c r="E21" s="41"/>
      <c r="F21" s="30">
        <f aca="true" t="shared" si="2" ref="F21:H22">F22</f>
        <v>5000</v>
      </c>
      <c r="G21" s="30">
        <f t="shared" si="2"/>
        <v>5000</v>
      </c>
      <c r="H21" s="30">
        <f t="shared" si="2"/>
        <v>5000</v>
      </c>
      <c r="I21" s="112"/>
      <c r="J21" s="112"/>
    </row>
    <row r="22" spans="1:10" ht="15.75" customHeight="1">
      <c r="A22" s="57" t="s">
        <v>24</v>
      </c>
      <c r="B22" s="41" t="s">
        <v>39</v>
      </c>
      <c r="C22" s="41" t="s">
        <v>44</v>
      </c>
      <c r="D22" s="55" t="s">
        <v>273</v>
      </c>
      <c r="E22" s="41" t="s">
        <v>25</v>
      </c>
      <c r="F22" s="30">
        <f t="shared" si="2"/>
        <v>5000</v>
      </c>
      <c r="G22" s="30">
        <f t="shared" si="2"/>
        <v>5000</v>
      </c>
      <c r="H22" s="30">
        <f t="shared" si="2"/>
        <v>5000</v>
      </c>
      <c r="I22" s="112"/>
      <c r="J22" s="112"/>
    </row>
    <row r="23" spans="1:10" ht="15.75" customHeight="1">
      <c r="A23" s="45" t="s">
        <v>115</v>
      </c>
      <c r="B23" s="41" t="s">
        <v>39</v>
      </c>
      <c r="C23" s="41" t="s">
        <v>44</v>
      </c>
      <c r="D23" s="55" t="s">
        <v>273</v>
      </c>
      <c r="E23" s="41" t="s">
        <v>116</v>
      </c>
      <c r="F23" s="30">
        <f>'3.Вед. '!J27</f>
        <v>5000</v>
      </c>
      <c r="G23" s="30">
        <f>'3.Вед. '!K27</f>
        <v>5000</v>
      </c>
      <c r="H23" s="30">
        <f>'3.Вед. '!L27</f>
        <v>5000</v>
      </c>
      <c r="I23" s="112"/>
      <c r="J23" s="112"/>
    </row>
    <row r="24" spans="1:10" s="15" customFormat="1" ht="36.75" customHeight="1">
      <c r="A24" s="57" t="s">
        <v>84</v>
      </c>
      <c r="B24" s="41" t="s">
        <v>39</v>
      </c>
      <c r="C24" s="41" t="s">
        <v>26</v>
      </c>
      <c r="D24" s="41"/>
      <c r="E24" s="41"/>
      <c r="F24" s="30">
        <f>F25+F28</f>
        <v>3300</v>
      </c>
      <c r="G24" s="30">
        <f>G25+G28</f>
        <v>3300</v>
      </c>
      <c r="H24" s="30">
        <f>H25+H28</f>
        <v>3300</v>
      </c>
      <c r="I24" s="112"/>
      <c r="J24" s="112"/>
    </row>
    <row r="25" spans="1:10" s="15" customFormat="1" ht="66" customHeight="1">
      <c r="A25" s="22" t="s">
        <v>122</v>
      </c>
      <c r="B25" s="41" t="s">
        <v>39</v>
      </c>
      <c r="C25" s="41" t="s">
        <v>26</v>
      </c>
      <c r="D25" s="55" t="s">
        <v>274</v>
      </c>
      <c r="E25" s="41"/>
      <c r="F25" s="30">
        <f aca="true" t="shared" si="3" ref="F25:H26">F26</f>
        <v>3000</v>
      </c>
      <c r="G25" s="30">
        <f t="shared" si="3"/>
        <v>3000</v>
      </c>
      <c r="H25" s="30">
        <f t="shared" si="3"/>
        <v>3000</v>
      </c>
      <c r="I25" s="112"/>
      <c r="J25" s="112"/>
    </row>
    <row r="26" spans="1:10" ht="14.25" customHeight="1">
      <c r="A26" s="46" t="s">
        <v>54</v>
      </c>
      <c r="B26" s="41" t="s">
        <v>39</v>
      </c>
      <c r="C26" s="54" t="s">
        <v>26</v>
      </c>
      <c r="D26" s="55" t="s">
        <v>274</v>
      </c>
      <c r="E26" s="41" t="s">
        <v>41</v>
      </c>
      <c r="F26" s="30">
        <f t="shared" si="3"/>
        <v>3000</v>
      </c>
      <c r="G26" s="30">
        <f t="shared" si="3"/>
        <v>3000</v>
      </c>
      <c r="H26" s="30">
        <f t="shared" si="3"/>
        <v>3000</v>
      </c>
      <c r="I26" s="112"/>
      <c r="J26" s="112"/>
    </row>
    <row r="27" spans="1:10" ht="16.5" customHeight="1">
      <c r="A27" s="46" t="s">
        <v>62</v>
      </c>
      <c r="B27" s="41" t="s">
        <v>39</v>
      </c>
      <c r="C27" s="54" t="s">
        <v>26</v>
      </c>
      <c r="D27" s="55" t="s">
        <v>274</v>
      </c>
      <c r="E27" s="41" t="s">
        <v>29</v>
      </c>
      <c r="F27" s="30">
        <f>'3.Вед. '!J31</f>
        <v>3000</v>
      </c>
      <c r="G27" s="30">
        <f>'3.Вед. '!K31</f>
        <v>3000</v>
      </c>
      <c r="H27" s="30">
        <f>'3.Вед. '!L31</f>
        <v>3000</v>
      </c>
      <c r="I27" s="112"/>
      <c r="J27" s="112"/>
    </row>
    <row r="28" spans="1:10" s="15" customFormat="1" ht="60.75" customHeight="1">
      <c r="A28" s="45" t="s">
        <v>193</v>
      </c>
      <c r="B28" s="41" t="s">
        <v>39</v>
      </c>
      <c r="C28" s="41" t="s">
        <v>26</v>
      </c>
      <c r="D28" s="49" t="s">
        <v>275</v>
      </c>
      <c r="E28" s="41"/>
      <c r="F28" s="30">
        <f aca="true" t="shared" si="4" ref="F28:H29">F29</f>
        <v>300</v>
      </c>
      <c r="G28" s="30">
        <f t="shared" si="4"/>
        <v>300</v>
      </c>
      <c r="H28" s="30">
        <f t="shared" si="4"/>
        <v>300</v>
      </c>
      <c r="I28" s="112"/>
      <c r="J28" s="112"/>
    </row>
    <row r="29" spans="1:10" s="15" customFormat="1" ht="15" customHeight="1">
      <c r="A29" s="46" t="s">
        <v>54</v>
      </c>
      <c r="B29" s="41" t="s">
        <v>39</v>
      </c>
      <c r="C29" s="41" t="s">
        <v>26</v>
      </c>
      <c r="D29" s="49" t="s">
        <v>275</v>
      </c>
      <c r="E29" s="41" t="s">
        <v>41</v>
      </c>
      <c r="F29" s="30">
        <f t="shared" si="4"/>
        <v>300</v>
      </c>
      <c r="G29" s="30">
        <f t="shared" si="4"/>
        <v>300</v>
      </c>
      <c r="H29" s="30">
        <f t="shared" si="4"/>
        <v>300</v>
      </c>
      <c r="I29" s="112"/>
      <c r="J29" s="112"/>
    </row>
    <row r="30" spans="1:10" s="15" customFormat="1" ht="16.5" customHeight="1">
      <c r="A30" s="46" t="s">
        <v>62</v>
      </c>
      <c r="B30" s="41" t="s">
        <v>39</v>
      </c>
      <c r="C30" s="41" t="s">
        <v>26</v>
      </c>
      <c r="D30" s="49" t="s">
        <v>275</v>
      </c>
      <c r="E30" s="41" t="s">
        <v>29</v>
      </c>
      <c r="F30" s="30">
        <f>'3.Вед. '!J34</f>
        <v>300</v>
      </c>
      <c r="G30" s="30">
        <f>'3.Вед. '!K34</f>
        <v>300</v>
      </c>
      <c r="H30" s="30">
        <f>'3.Вед. '!L34</f>
        <v>300</v>
      </c>
      <c r="I30" s="112"/>
      <c r="J30" s="112"/>
    </row>
    <row r="31" spans="1:10" s="15" customFormat="1" ht="30" customHeight="1" hidden="1">
      <c r="A31" s="45" t="s">
        <v>194</v>
      </c>
      <c r="B31" s="41" t="s">
        <v>39</v>
      </c>
      <c r="C31" s="41" t="s">
        <v>195</v>
      </c>
      <c r="D31" s="49"/>
      <c r="E31" s="41"/>
      <c r="F31" s="30">
        <f>F34</f>
        <v>0</v>
      </c>
      <c r="G31" s="30">
        <f aca="true" t="shared" si="5" ref="G31:H33">G32</f>
        <v>0</v>
      </c>
      <c r="H31" s="30">
        <f t="shared" si="5"/>
        <v>0</v>
      </c>
      <c r="I31" s="112"/>
      <c r="J31" s="112"/>
    </row>
    <row r="32" spans="1:10" s="15" customFormat="1" ht="29.25" customHeight="1" hidden="1">
      <c r="A32" s="45" t="s">
        <v>196</v>
      </c>
      <c r="B32" s="41" t="s">
        <v>39</v>
      </c>
      <c r="C32" s="41" t="s">
        <v>195</v>
      </c>
      <c r="D32" s="49" t="s">
        <v>198</v>
      </c>
      <c r="E32" s="41"/>
      <c r="F32" s="30">
        <f>F34</f>
        <v>0</v>
      </c>
      <c r="G32" s="30">
        <f t="shared" si="5"/>
        <v>0</v>
      </c>
      <c r="H32" s="30">
        <f t="shared" si="5"/>
        <v>0</v>
      </c>
      <c r="I32" s="112"/>
      <c r="J32" s="112"/>
    </row>
    <row r="33" spans="1:10" s="15" customFormat="1" ht="18.75" customHeight="1" hidden="1">
      <c r="A33" s="45" t="s">
        <v>24</v>
      </c>
      <c r="B33" s="41" t="s">
        <v>39</v>
      </c>
      <c r="C33" s="41" t="s">
        <v>195</v>
      </c>
      <c r="D33" s="49" t="s">
        <v>198</v>
      </c>
      <c r="E33" s="41" t="s">
        <v>25</v>
      </c>
      <c r="F33" s="30">
        <f>F34</f>
        <v>0</v>
      </c>
      <c r="G33" s="30">
        <f t="shared" si="5"/>
        <v>0</v>
      </c>
      <c r="H33" s="30">
        <f t="shared" si="5"/>
        <v>0</v>
      </c>
      <c r="I33" s="112"/>
      <c r="J33" s="112"/>
    </row>
    <row r="34" spans="1:10" s="15" customFormat="1" ht="12.75" customHeight="1" hidden="1">
      <c r="A34" s="45" t="s">
        <v>197</v>
      </c>
      <c r="B34" s="41" t="s">
        <v>39</v>
      </c>
      <c r="C34" s="41" t="s">
        <v>195</v>
      </c>
      <c r="D34" s="49" t="s">
        <v>198</v>
      </c>
      <c r="E34" s="41" t="s">
        <v>199</v>
      </c>
      <c r="F34" s="30">
        <f>'3.Вед. '!J38</f>
        <v>0</v>
      </c>
      <c r="G34" s="30">
        <f>'3.Вед. '!K38</f>
        <v>0</v>
      </c>
      <c r="H34" s="30">
        <f>'3.Вед. '!L38</f>
        <v>0</v>
      </c>
      <c r="I34" s="112"/>
      <c r="J34" s="112"/>
    </row>
    <row r="35" spans="1:10" s="15" customFormat="1" ht="15.75" customHeight="1" hidden="1">
      <c r="A35" s="46" t="s">
        <v>46</v>
      </c>
      <c r="B35" s="41" t="s">
        <v>39</v>
      </c>
      <c r="C35" s="41" t="s">
        <v>55</v>
      </c>
      <c r="D35" s="41"/>
      <c r="E35" s="41"/>
      <c r="F35" s="30">
        <f>'3.Вед. '!J39</f>
        <v>0</v>
      </c>
      <c r="G35" s="30">
        <f aca="true" t="shared" si="6" ref="G35:H37">G36</f>
        <v>0</v>
      </c>
      <c r="H35" s="30">
        <f t="shared" si="6"/>
        <v>0</v>
      </c>
      <c r="I35" s="112"/>
      <c r="J35" s="112"/>
    </row>
    <row r="36" spans="1:10" ht="15.75" customHeight="1" hidden="1">
      <c r="A36" s="22" t="s">
        <v>63</v>
      </c>
      <c r="B36" s="41" t="s">
        <v>39</v>
      </c>
      <c r="C36" s="41" t="s">
        <v>55</v>
      </c>
      <c r="D36" s="55" t="s">
        <v>186</v>
      </c>
      <c r="E36" s="41"/>
      <c r="F36" s="30">
        <f>'3.Вед. '!J40</f>
        <v>0</v>
      </c>
      <c r="G36" s="30">
        <f t="shared" si="6"/>
        <v>0</v>
      </c>
      <c r="H36" s="30">
        <f t="shared" si="6"/>
        <v>0</v>
      </c>
      <c r="I36" s="112"/>
      <c r="J36" s="112"/>
    </row>
    <row r="37" spans="1:10" ht="12.75" customHeight="1" hidden="1">
      <c r="A37" s="53" t="s">
        <v>24</v>
      </c>
      <c r="B37" s="41" t="s">
        <v>39</v>
      </c>
      <c r="C37" s="41" t="s">
        <v>55</v>
      </c>
      <c r="D37" s="55" t="s">
        <v>186</v>
      </c>
      <c r="E37" s="41" t="s">
        <v>25</v>
      </c>
      <c r="F37" s="30">
        <f>'3.Вед. '!J41</f>
        <v>0</v>
      </c>
      <c r="G37" s="30">
        <f t="shared" si="6"/>
        <v>0</v>
      </c>
      <c r="H37" s="30">
        <f t="shared" si="6"/>
        <v>0</v>
      </c>
      <c r="I37" s="112"/>
      <c r="J37" s="112"/>
    </row>
    <row r="38" spans="1:10" ht="15.75" customHeight="1" hidden="1">
      <c r="A38" s="46" t="s">
        <v>27</v>
      </c>
      <c r="B38" s="41" t="s">
        <v>39</v>
      </c>
      <c r="C38" s="41" t="s">
        <v>55</v>
      </c>
      <c r="D38" s="55" t="s">
        <v>186</v>
      </c>
      <c r="E38" s="41" t="s">
        <v>28</v>
      </c>
      <c r="F38" s="30">
        <f>'3.Вед. '!J42</f>
        <v>0</v>
      </c>
      <c r="G38" s="30"/>
      <c r="H38" s="30"/>
      <c r="I38" s="112"/>
      <c r="J38" s="112"/>
    </row>
    <row r="39" spans="1:10" s="15" customFormat="1" ht="15.75" customHeight="1">
      <c r="A39" s="46" t="s">
        <v>47</v>
      </c>
      <c r="B39" s="41" t="s">
        <v>39</v>
      </c>
      <c r="C39" s="41" t="s">
        <v>56</v>
      </c>
      <c r="D39" s="41"/>
      <c r="E39" s="41"/>
      <c r="F39" s="30">
        <f>F46+F42</f>
        <v>500</v>
      </c>
      <c r="G39" s="30">
        <f>G46+G49</f>
        <v>32000</v>
      </c>
      <c r="H39" s="30">
        <f>H46+H49</f>
        <v>64000</v>
      </c>
      <c r="I39" s="112"/>
      <c r="J39" s="112"/>
    </row>
    <row r="40" spans="1:10" s="15" customFormat="1" ht="38.25" customHeight="1" hidden="1">
      <c r="A40" s="53"/>
      <c r="B40" s="41" t="s">
        <v>39</v>
      </c>
      <c r="C40" s="41" t="s">
        <v>56</v>
      </c>
      <c r="D40" s="41" t="s">
        <v>235</v>
      </c>
      <c r="E40" s="41"/>
      <c r="F40" s="30">
        <f>F42</f>
        <v>0</v>
      </c>
      <c r="G40" s="30"/>
      <c r="H40" s="30"/>
      <c r="I40" s="112"/>
      <c r="J40" s="112"/>
    </row>
    <row r="41" spans="1:10" s="15" customFormat="1" ht="27" customHeight="1" hidden="1">
      <c r="A41" s="53"/>
      <c r="B41" s="41" t="s">
        <v>39</v>
      </c>
      <c r="C41" s="41" t="s">
        <v>56</v>
      </c>
      <c r="D41" s="41" t="s">
        <v>235</v>
      </c>
      <c r="E41" s="41" t="s">
        <v>22</v>
      </c>
      <c r="F41" s="30">
        <f>F42</f>
        <v>0</v>
      </c>
      <c r="G41" s="30"/>
      <c r="H41" s="30"/>
      <c r="I41" s="112"/>
      <c r="J41" s="112"/>
    </row>
    <row r="42" spans="1:10" s="15" customFormat="1" ht="39" customHeight="1" hidden="1">
      <c r="A42" s="53"/>
      <c r="B42" s="41" t="s">
        <v>39</v>
      </c>
      <c r="C42" s="41" t="s">
        <v>56</v>
      </c>
      <c r="D42" s="41" t="s">
        <v>235</v>
      </c>
      <c r="E42" s="41" t="s">
        <v>23</v>
      </c>
      <c r="F42" s="30">
        <f>'3.Вед. '!J46</f>
        <v>0</v>
      </c>
      <c r="G42" s="30"/>
      <c r="H42" s="30"/>
      <c r="I42" s="112"/>
      <c r="J42" s="112"/>
    </row>
    <row r="43" spans="1:10" s="15" customFormat="1" ht="48" customHeight="1" hidden="1">
      <c r="A43" s="53"/>
      <c r="B43" s="41" t="s">
        <v>39</v>
      </c>
      <c r="C43" s="41" t="s">
        <v>56</v>
      </c>
      <c r="D43" s="41" t="s">
        <v>239</v>
      </c>
      <c r="E43" s="41"/>
      <c r="F43" s="30">
        <f>F45</f>
        <v>0</v>
      </c>
      <c r="G43" s="30"/>
      <c r="H43" s="30"/>
      <c r="I43" s="112"/>
      <c r="J43" s="112"/>
    </row>
    <row r="44" spans="1:10" s="15" customFormat="1" ht="15.75" customHeight="1" hidden="1">
      <c r="A44" s="53"/>
      <c r="B44" s="41" t="s">
        <v>39</v>
      </c>
      <c r="C44" s="41" t="s">
        <v>56</v>
      </c>
      <c r="D44" s="41" t="s">
        <v>239</v>
      </c>
      <c r="E44" s="41" t="s">
        <v>25</v>
      </c>
      <c r="F44" s="30">
        <f>F45</f>
        <v>0</v>
      </c>
      <c r="G44" s="30"/>
      <c r="H44" s="30"/>
      <c r="I44" s="112"/>
      <c r="J44" s="112"/>
    </row>
    <row r="45" spans="1:10" s="15" customFormat="1" ht="18.75" customHeight="1" hidden="1">
      <c r="A45" s="53"/>
      <c r="B45" s="41" t="s">
        <v>39</v>
      </c>
      <c r="C45" s="41" t="s">
        <v>56</v>
      </c>
      <c r="D45" s="41" t="s">
        <v>239</v>
      </c>
      <c r="E45" s="41" t="s">
        <v>246</v>
      </c>
      <c r="F45" s="30">
        <f>'3.Вед. '!J49</f>
        <v>0</v>
      </c>
      <c r="G45" s="30"/>
      <c r="H45" s="30"/>
      <c r="I45" s="112"/>
      <c r="J45" s="112"/>
    </row>
    <row r="46" spans="1:10" ht="49.5" customHeight="1">
      <c r="A46" s="22" t="s">
        <v>123</v>
      </c>
      <c r="B46" s="54" t="s">
        <v>39</v>
      </c>
      <c r="C46" s="54" t="s">
        <v>56</v>
      </c>
      <c r="D46" s="55" t="s">
        <v>276</v>
      </c>
      <c r="E46" s="54"/>
      <c r="F46" s="30">
        <f aca="true" t="shared" si="7" ref="F46:H47">F47</f>
        <v>500</v>
      </c>
      <c r="G46" s="30">
        <f t="shared" si="7"/>
        <v>500</v>
      </c>
      <c r="H46" s="30">
        <f t="shared" si="7"/>
        <v>500</v>
      </c>
      <c r="I46" s="112"/>
      <c r="J46" s="112"/>
    </row>
    <row r="47" spans="1:10" ht="16.5" customHeight="1">
      <c r="A47" s="46" t="s">
        <v>54</v>
      </c>
      <c r="B47" s="41" t="s">
        <v>39</v>
      </c>
      <c r="C47" s="54" t="s">
        <v>56</v>
      </c>
      <c r="D47" s="55" t="s">
        <v>276</v>
      </c>
      <c r="E47" s="41" t="s">
        <v>41</v>
      </c>
      <c r="F47" s="30">
        <f t="shared" si="7"/>
        <v>500</v>
      </c>
      <c r="G47" s="30">
        <f t="shared" si="7"/>
        <v>500</v>
      </c>
      <c r="H47" s="30">
        <f t="shared" si="7"/>
        <v>500</v>
      </c>
      <c r="I47" s="112"/>
      <c r="J47" s="112"/>
    </row>
    <row r="48" spans="1:10" ht="15.75" customHeight="1">
      <c r="A48" s="46" t="s">
        <v>62</v>
      </c>
      <c r="B48" s="41" t="s">
        <v>39</v>
      </c>
      <c r="C48" s="54" t="s">
        <v>56</v>
      </c>
      <c r="D48" s="55" t="s">
        <v>276</v>
      </c>
      <c r="E48" s="41" t="s">
        <v>29</v>
      </c>
      <c r="F48" s="30">
        <f>'3.Вед. '!J52</f>
        <v>500</v>
      </c>
      <c r="G48" s="30">
        <f>'3.Вед. '!K52</f>
        <v>500</v>
      </c>
      <c r="H48" s="30">
        <f>'3.Вед. '!L52</f>
        <v>500</v>
      </c>
      <c r="I48" s="112"/>
      <c r="J48" s="112"/>
    </row>
    <row r="49" spans="1:10" ht="15.75" customHeight="1">
      <c r="A49" s="43" t="s">
        <v>31</v>
      </c>
      <c r="B49" s="48" t="s">
        <v>39</v>
      </c>
      <c r="C49" s="41" t="s">
        <v>56</v>
      </c>
      <c r="D49" s="48" t="s">
        <v>288</v>
      </c>
      <c r="E49" s="55"/>
      <c r="F49" s="41"/>
      <c r="G49" s="30">
        <f>G51</f>
        <v>31500</v>
      </c>
      <c r="H49" s="30">
        <f>H51</f>
        <v>63500</v>
      </c>
      <c r="I49" s="112"/>
      <c r="J49" s="112"/>
    </row>
    <row r="50" spans="1:10" s="15" customFormat="1" ht="14.25" customHeight="1">
      <c r="A50" s="57" t="s">
        <v>24</v>
      </c>
      <c r="B50" s="41" t="s">
        <v>39</v>
      </c>
      <c r="C50" s="41" t="s">
        <v>56</v>
      </c>
      <c r="D50" s="49" t="s">
        <v>288</v>
      </c>
      <c r="E50" s="41" t="s">
        <v>25</v>
      </c>
      <c r="F50" s="30">
        <f>F51</f>
        <v>0</v>
      </c>
      <c r="G50" s="30">
        <f>G51</f>
        <v>31500</v>
      </c>
      <c r="H50" s="30">
        <f>H51</f>
        <v>63500</v>
      </c>
      <c r="I50" s="112"/>
      <c r="J50" s="112"/>
    </row>
    <row r="51" spans="1:10" ht="15.75" customHeight="1">
      <c r="A51" s="43" t="s">
        <v>27</v>
      </c>
      <c r="B51" s="41" t="s">
        <v>39</v>
      </c>
      <c r="C51" s="54" t="s">
        <v>56</v>
      </c>
      <c r="D51" s="48" t="s">
        <v>288</v>
      </c>
      <c r="E51" s="41" t="s">
        <v>28</v>
      </c>
      <c r="F51" s="30">
        <f>'3.Вед. '!J55</f>
        <v>0</v>
      </c>
      <c r="G51" s="30">
        <f>'3.Вед. '!K55</f>
        <v>31500</v>
      </c>
      <c r="H51" s="30">
        <f>'3.Вед. '!L55</f>
        <v>63500</v>
      </c>
      <c r="I51" s="112"/>
      <c r="J51" s="112"/>
    </row>
    <row r="52" spans="1:10" s="14" customFormat="1" ht="14.25" customHeight="1">
      <c r="A52" s="171" t="s">
        <v>57</v>
      </c>
      <c r="B52" s="166" t="s">
        <v>40</v>
      </c>
      <c r="C52" s="166"/>
      <c r="D52" s="166"/>
      <c r="E52" s="166"/>
      <c r="F52" s="188">
        <f aca="true" t="shared" si="8" ref="F52:H53">F53</f>
        <v>114948.95999999999</v>
      </c>
      <c r="G52" s="188">
        <f t="shared" si="8"/>
        <v>120127.92</v>
      </c>
      <c r="H52" s="188">
        <f t="shared" si="8"/>
        <v>124362.8</v>
      </c>
      <c r="I52" s="112"/>
      <c r="J52" s="207"/>
    </row>
    <row r="53" spans="1:10" s="17" customFormat="1" ht="14.25" customHeight="1">
      <c r="A53" s="117" t="s">
        <v>58</v>
      </c>
      <c r="B53" s="41" t="s">
        <v>40</v>
      </c>
      <c r="C53" s="41" t="s">
        <v>42</v>
      </c>
      <c r="D53" s="41"/>
      <c r="E53" s="41"/>
      <c r="F53" s="30">
        <f t="shared" si="8"/>
        <v>114948.95999999999</v>
      </c>
      <c r="G53" s="30">
        <f t="shared" si="8"/>
        <v>120127.92</v>
      </c>
      <c r="H53" s="30">
        <f t="shared" si="8"/>
        <v>124362.8</v>
      </c>
      <c r="I53" s="112"/>
      <c r="J53" s="99"/>
    </row>
    <row r="54" spans="1:10" s="16" customFormat="1" ht="36.75" customHeight="1">
      <c r="A54" s="57" t="s">
        <v>296</v>
      </c>
      <c r="B54" s="41" t="s">
        <v>40</v>
      </c>
      <c r="C54" s="41" t="s">
        <v>42</v>
      </c>
      <c r="D54" s="55" t="s">
        <v>277</v>
      </c>
      <c r="E54" s="41"/>
      <c r="F54" s="30">
        <f>F55+F57</f>
        <v>114948.95999999999</v>
      </c>
      <c r="G54" s="30">
        <f>G55+G57</f>
        <v>120127.92</v>
      </c>
      <c r="H54" s="30">
        <f>H55+H57</f>
        <v>124362.8</v>
      </c>
      <c r="I54" s="112"/>
      <c r="J54" s="99"/>
    </row>
    <row r="55" spans="1:10" ht="64.5" customHeight="1">
      <c r="A55" s="22" t="s">
        <v>80</v>
      </c>
      <c r="B55" s="41" t="s">
        <v>40</v>
      </c>
      <c r="C55" s="41" t="s">
        <v>42</v>
      </c>
      <c r="D55" s="55" t="s">
        <v>277</v>
      </c>
      <c r="E55" s="41" t="s">
        <v>20</v>
      </c>
      <c r="F55" s="30">
        <f>F56</f>
        <v>101400</v>
      </c>
      <c r="G55" s="30">
        <f>G56</f>
        <v>101400</v>
      </c>
      <c r="H55" s="30">
        <f>H56</f>
        <v>101400</v>
      </c>
      <c r="I55" s="112"/>
      <c r="J55" s="112"/>
    </row>
    <row r="56" spans="1:10" ht="25.5" customHeight="1">
      <c r="A56" s="22" t="s">
        <v>81</v>
      </c>
      <c r="B56" s="41" t="s">
        <v>40</v>
      </c>
      <c r="C56" s="41" t="s">
        <v>42</v>
      </c>
      <c r="D56" s="55" t="s">
        <v>277</v>
      </c>
      <c r="E56" s="41" t="s">
        <v>21</v>
      </c>
      <c r="F56" s="30">
        <f>'3.Вед. '!J60</f>
        <v>101400</v>
      </c>
      <c r="G56" s="30">
        <f>'3.Вед. '!K60</f>
        <v>101400</v>
      </c>
      <c r="H56" s="30">
        <f>'3.Вед. '!L60</f>
        <v>101400</v>
      </c>
      <c r="I56" s="112"/>
      <c r="J56" s="112"/>
    </row>
    <row r="57" spans="1:10" ht="25.5" customHeight="1">
      <c r="A57" s="213" t="s">
        <v>117</v>
      </c>
      <c r="B57" s="41" t="s">
        <v>40</v>
      </c>
      <c r="C57" s="41" t="s">
        <v>42</v>
      </c>
      <c r="D57" s="55" t="s">
        <v>277</v>
      </c>
      <c r="E57" s="41" t="s">
        <v>22</v>
      </c>
      <c r="F57" s="30">
        <f>F58</f>
        <v>13548.96</v>
      </c>
      <c r="G57" s="30">
        <f>G58</f>
        <v>18727.92</v>
      </c>
      <c r="H57" s="30">
        <f>H58</f>
        <v>22962.8</v>
      </c>
      <c r="I57" s="112"/>
      <c r="J57" s="112"/>
    </row>
    <row r="58" spans="1:10" ht="25.5" customHeight="1">
      <c r="A58" s="44" t="s">
        <v>83</v>
      </c>
      <c r="B58" s="41" t="s">
        <v>40</v>
      </c>
      <c r="C58" s="41" t="s">
        <v>42</v>
      </c>
      <c r="D58" s="55" t="s">
        <v>277</v>
      </c>
      <c r="E58" s="41" t="s">
        <v>23</v>
      </c>
      <c r="F58" s="30">
        <f>'3.Вед. '!J62</f>
        <v>13548.96</v>
      </c>
      <c r="G58" s="30">
        <f>'3.Вед. '!K62</f>
        <v>18727.92</v>
      </c>
      <c r="H58" s="30">
        <f>'3.Вед. '!L62</f>
        <v>22962.8</v>
      </c>
      <c r="I58" s="112"/>
      <c r="J58" s="112"/>
    </row>
    <row r="59" spans="1:10" s="14" customFormat="1" ht="27.75" customHeight="1" hidden="1">
      <c r="A59" s="171" t="s">
        <v>48</v>
      </c>
      <c r="B59" s="166" t="s">
        <v>42</v>
      </c>
      <c r="C59" s="166"/>
      <c r="D59" s="166"/>
      <c r="E59" s="166"/>
      <c r="F59" s="188">
        <f aca="true" t="shared" si="9" ref="F59:H60">F60</f>
        <v>0</v>
      </c>
      <c r="G59" s="188">
        <f t="shared" si="9"/>
        <v>0</v>
      </c>
      <c r="H59" s="188">
        <f t="shared" si="9"/>
        <v>0</v>
      </c>
      <c r="I59" s="207"/>
      <c r="J59" s="207"/>
    </row>
    <row r="60" spans="1:10" s="15" customFormat="1" ht="39" customHeight="1" hidden="1">
      <c r="A60" s="117" t="s">
        <v>268</v>
      </c>
      <c r="B60" s="41" t="s">
        <v>42</v>
      </c>
      <c r="C60" s="54" t="s">
        <v>53</v>
      </c>
      <c r="D60" s="54"/>
      <c r="E60" s="41"/>
      <c r="F60" s="30">
        <f t="shared" si="9"/>
        <v>0</v>
      </c>
      <c r="G60" s="30">
        <f t="shared" si="9"/>
        <v>0</v>
      </c>
      <c r="H60" s="30">
        <f t="shared" si="9"/>
        <v>0</v>
      </c>
      <c r="I60" s="112"/>
      <c r="J60" s="112"/>
    </row>
    <row r="61" spans="1:10" ht="15" customHeight="1" hidden="1">
      <c r="A61" s="57" t="s">
        <v>85</v>
      </c>
      <c r="B61" s="41" t="s">
        <v>42</v>
      </c>
      <c r="C61" s="41" t="s">
        <v>53</v>
      </c>
      <c r="D61" s="55" t="s">
        <v>190</v>
      </c>
      <c r="E61" s="41"/>
      <c r="F61" s="30">
        <f>'3.Вед. '!J65</f>
        <v>0</v>
      </c>
      <c r="G61" s="30">
        <f>G62+G64</f>
        <v>0</v>
      </c>
      <c r="H61" s="30">
        <f>H62+H64</f>
        <v>0</v>
      </c>
      <c r="I61" s="112"/>
      <c r="J61" s="112"/>
    </row>
    <row r="62" spans="1:10" ht="36.75" customHeight="1" hidden="1">
      <c r="A62" s="22" t="s">
        <v>80</v>
      </c>
      <c r="B62" s="41" t="s">
        <v>42</v>
      </c>
      <c r="C62" s="54" t="s">
        <v>53</v>
      </c>
      <c r="D62" s="55" t="s">
        <v>190</v>
      </c>
      <c r="E62" s="41" t="s">
        <v>20</v>
      </c>
      <c r="F62" s="30"/>
      <c r="G62" s="30">
        <f>G63</f>
        <v>0</v>
      </c>
      <c r="H62" s="30">
        <f>H63</f>
        <v>0</v>
      </c>
      <c r="I62" s="112"/>
      <c r="J62" s="112"/>
    </row>
    <row r="63" spans="1:10" ht="27" customHeight="1" hidden="1">
      <c r="A63" s="22" t="s">
        <v>88</v>
      </c>
      <c r="B63" s="41" t="s">
        <v>42</v>
      </c>
      <c r="C63" s="54" t="s">
        <v>53</v>
      </c>
      <c r="D63" s="55" t="s">
        <v>190</v>
      </c>
      <c r="E63" s="41" t="s">
        <v>87</v>
      </c>
      <c r="F63" s="30"/>
      <c r="G63" s="30"/>
      <c r="H63" s="30"/>
      <c r="I63" s="112"/>
      <c r="J63" s="112"/>
    </row>
    <row r="64" spans="1:10" ht="26.25" customHeight="1" hidden="1">
      <c r="A64" s="213" t="s">
        <v>117</v>
      </c>
      <c r="B64" s="41" t="s">
        <v>42</v>
      </c>
      <c r="C64" s="54" t="s">
        <v>53</v>
      </c>
      <c r="D64" s="55" t="s">
        <v>190</v>
      </c>
      <c r="E64" s="41" t="s">
        <v>22</v>
      </c>
      <c r="F64" s="30">
        <f>F65</f>
        <v>0</v>
      </c>
      <c r="G64" s="30">
        <f>G65</f>
        <v>0</v>
      </c>
      <c r="H64" s="30">
        <f>H65</f>
        <v>0</v>
      </c>
      <c r="I64" s="112"/>
      <c r="J64" s="112"/>
    </row>
    <row r="65" spans="1:10" ht="26.25" customHeight="1" hidden="1">
      <c r="A65" s="44" t="s">
        <v>83</v>
      </c>
      <c r="B65" s="41" t="s">
        <v>42</v>
      </c>
      <c r="C65" s="54" t="s">
        <v>53</v>
      </c>
      <c r="D65" s="55" t="s">
        <v>190</v>
      </c>
      <c r="E65" s="41" t="s">
        <v>23</v>
      </c>
      <c r="F65" s="30">
        <f>'3.Вед. '!J69</f>
        <v>0</v>
      </c>
      <c r="G65" s="30">
        <f>'3.Вед. '!K69</f>
        <v>0</v>
      </c>
      <c r="H65" s="30">
        <f>'3.Вед. '!L69</f>
        <v>0</v>
      </c>
      <c r="I65" s="112"/>
      <c r="J65" s="112"/>
    </row>
    <row r="66" spans="1:10" s="14" customFormat="1" ht="15.75" customHeight="1">
      <c r="A66" s="174" t="s">
        <v>106</v>
      </c>
      <c r="B66" s="166" t="s">
        <v>44</v>
      </c>
      <c r="C66" s="169"/>
      <c r="D66" s="169"/>
      <c r="E66" s="169"/>
      <c r="F66" s="188">
        <f>F67</f>
        <v>1013272</v>
      </c>
      <c r="G66" s="188">
        <f aca="true" t="shared" si="10" ref="G66:H69">G67</f>
        <v>1037725</v>
      </c>
      <c r="H66" s="188">
        <f t="shared" si="10"/>
        <v>1085594</v>
      </c>
      <c r="I66" s="207"/>
      <c r="J66" s="207"/>
    </row>
    <row r="67" spans="1:10" s="15" customFormat="1" ht="16.5" customHeight="1">
      <c r="A67" s="46" t="s">
        <v>107</v>
      </c>
      <c r="B67" s="41" t="s">
        <v>44</v>
      </c>
      <c r="C67" s="41" t="s">
        <v>108</v>
      </c>
      <c r="D67" s="41"/>
      <c r="E67" s="41"/>
      <c r="F67" s="30">
        <f>F68</f>
        <v>1013272</v>
      </c>
      <c r="G67" s="30">
        <f t="shared" si="10"/>
        <v>1037725</v>
      </c>
      <c r="H67" s="30">
        <f t="shared" si="10"/>
        <v>1085594</v>
      </c>
      <c r="I67" s="112"/>
      <c r="J67" s="112"/>
    </row>
    <row r="68" spans="1:10" ht="194.25" customHeight="1">
      <c r="A68" s="46" t="s">
        <v>124</v>
      </c>
      <c r="B68" s="41" t="s">
        <v>44</v>
      </c>
      <c r="C68" s="41" t="s">
        <v>108</v>
      </c>
      <c r="D68" s="55" t="s">
        <v>278</v>
      </c>
      <c r="E68" s="41"/>
      <c r="F68" s="30">
        <f>F69</f>
        <v>1013272</v>
      </c>
      <c r="G68" s="30">
        <f t="shared" si="10"/>
        <v>1037725</v>
      </c>
      <c r="H68" s="30">
        <f t="shared" si="10"/>
        <v>1085594</v>
      </c>
      <c r="I68" s="112"/>
      <c r="J68" s="112"/>
    </row>
    <row r="69" spans="1:10" ht="27" customHeight="1">
      <c r="A69" s="213" t="s">
        <v>117</v>
      </c>
      <c r="B69" s="41" t="s">
        <v>44</v>
      </c>
      <c r="C69" s="41" t="s">
        <v>108</v>
      </c>
      <c r="D69" s="55" t="s">
        <v>278</v>
      </c>
      <c r="E69" s="41" t="s">
        <v>22</v>
      </c>
      <c r="F69" s="30">
        <f>F70</f>
        <v>1013272</v>
      </c>
      <c r="G69" s="30">
        <f t="shared" si="10"/>
        <v>1037725</v>
      </c>
      <c r="H69" s="30">
        <f t="shared" si="10"/>
        <v>1085594</v>
      </c>
      <c r="I69" s="112"/>
      <c r="J69" s="112"/>
    </row>
    <row r="70" spans="1:10" ht="27" customHeight="1">
      <c r="A70" s="44" t="s">
        <v>83</v>
      </c>
      <c r="B70" s="41" t="s">
        <v>44</v>
      </c>
      <c r="C70" s="41" t="s">
        <v>108</v>
      </c>
      <c r="D70" s="55" t="s">
        <v>278</v>
      </c>
      <c r="E70" s="41" t="s">
        <v>23</v>
      </c>
      <c r="F70" s="30">
        <f>'3.Вед. '!J74</f>
        <v>1013272</v>
      </c>
      <c r="G70" s="30">
        <f>'3.Вед. '!K74</f>
        <v>1037725</v>
      </c>
      <c r="H70" s="30">
        <f>'3.Вед. '!L74</f>
        <v>1085594</v>
      </c>
      <c r="I70" s="112"/>
      <c r="J70" s="112"/>
    </row>
    <row r="71" spans="1:10" ht="27" customHeight="1" hidden="1">
      <c r="A71" s="44" t="s">
        <v>228</v>
      </c>
      <c r="B71" s="41" t="s">
        <v>44</v>
      </c>
      <c r="C71" s="41" t="s">
        <v>230</v>
      </c>
      <c r="D71" s="55"/>
      <c r="E71" s="41"/>
      <c r="F71" s="30">
        <f>F74</f>
        <v>0</v>
      </c>
      <c r="G71" s="30"/>
      <c r="H71" s="30"/>
      <c r="I71" s="112"/>
      <c r="J71" s="112"/>
    </row>
    <row r="72" spans="1:10" ht="27" customHeight="1" hidden="1">
      <c r="A72" s="44" t="s">
        <v>229</v>
      </c>
      <c r="B72" s="41" t="s">
        <v>44</v>
      </c>
      <c r="C72" s="41" t="s">
        <v>230</v>
      </c>
      <c r="D72" s="55" t="s">
        <v>231</v>
      </c>
      <c r="E72" s="41"/>
      <c r="F72" s="30">
        <f>F74</f>
        <v>0</v>
      </c>
      <c r="G72" s="30"/>
      <c r="H72" s="30"/>
      <c r="I72" s="112"/>
      <c r="J72" s="112"/>
    </row>
    <row r="73" spans="1:10" ht="27" customHeight="1" hidden="1">
      <c r="A73" s="44" t="s">
        <v>117</v>
      </c>
      <c r="B73" s="41" t="s">
        <v>44</v>
      </c>
      <c r="C73" s="41" t="s">
        <v>230</v>
      </c>
      <c r="D73" s="55" t="s">
        <v>231</v>
      </c>
      <c r="E73" s="41" t="s">
        <v>22</v>
      </c>
      <c r="F73" s="30">
        <f>F74</f>
        <v>0</v>
      </c>
      <c r="G73" s="30"/>
      <c r="H73" s="30"/>
      <c r="I73" s="112"/>
      <c r="J73" s="112"/>
    </row>
    <row r="74" spans="1:10" ht="27" customHeight="1" hidden="1">
      <c r="A74" s="44" t="s">
        <v>83</v>
      </c>
      <c r="B74" s="41" t="s">
        <v>44</v>
      </c>
      <c r="C74" s="41" t="s">
        <v>230</v>
      </c>
      <c r="D74" s="55" t="s">
        <v>231</v>
      </c>
      <c r="E74" s="41" t="s">
        <v>23</v>
      </c>
      <c r="F74" s="30">
        <f>'3.Вед. '!J78</f>
        <v>0</v>
      </c>
      <c r="G74" s="30"/>
      <c r="H74" s="30"/>
      <c r="I74" s="112"/>
      <c r="J74" s="112"/>
    </row>
    <row r="75" spans="1:10" s="23" customFormat="1" ht="15.75" customHeight="1">
      <c r="A75" s="214" t="s">
        <v>49</v>
      </c>
      <c r="B75" s="172" t="s">
        <v>45</v>
      </c>
      <c r="C75" s="172"/>
      <c r="D75" s="172"/>
      <c r="E75" s="172"/>
      <c r="F75" s="189">
        <f>F76+F87+F80</f>
        <v>371076.45</v>
      </c>
      <c r="G75" s="189">
        <f>G76+G87+G80</f>
        <v>102263</v>
      </c>
      <c r="H75" s="189">
        <f>H76+H87+H80</f>
        <v>100442</v>
      </c>
      <c r="I75" s="210"/>
      <c r="J75" s="210"/>
    </row>
    <row r="76" spans="1:10" s="23" customFormat="1" ht="15" customHeight="1" hidden="1">
      <c r="A76" s="22" t="s">
        <v>60</v>
      </c>
      <c r="B76" s="48" t="s">
        <v>45</v>
      </c>
      <c r="C76" s="48" t="s">
        <v>39</v>
      </c>
      <c r="D76" s="48"/>
      <c r="E76" s="48"/>
      <c r="F76" s="50">
        <f>F77</f>
        <v>0</v>
      </c>
      <c r="G76" s="50">
        <f>G77</f>
        <v>0</v>
      </c>
      <c r="H76" s="50">
        <f>H77</f>
        <v>0</v>
      </c>
      <c r="I76" s="120"/>
      <c r="J76" s="120"/>
    </row>
    <row r="77" spans="1:10" s="24" customFormat="1" ht="100.5" customHeight="1" hidden="1">
      <c r="A77" s="22" t="s">
        <v>126</v>
      </c>
      <c r="B77" s="48" t="s">
        <v>45</v>
      </c>
      <c r="C77" s="48" t="s">
        <v>39</v>
      </c>
      <c r="D77" s="55" t="s">
        <v>125</v>
      </c>
      <c r="E77" s="48"/>
      <c r="F77" s="50">
        <f aca="true" t="shared" si="11" ref="F77:H78">F78</f>
        <v>0</v>
      </c>
      <c r="G77" s="50">
        <f t="shared" si="11"/>
        <v>0</v>
      </c>
      <c r="H77" s="50">
        <f t="shared" si="11"/>
        <v>0</v>
      </c>
      <c r="I77" s="121"/>
      <c r="J77" s="121"/>
    </row>
    <row r="78" spans="1:10" s="24" customFormat="1" ht="25.5" customHeight="1" hidden="1">
      <c r="A78" s="213" t="s">
        <v>117</v>
      </c>
      <c r="B78" s="48" t="s">
        <v>45</v>
      </c>
      <c r="C78" s="48" t="s">
        <v>39</v>
      </c>
      <c r="D78" s="55" t="s">
        <v>125</v>
      </c>
      <c r="E78" s="48" t="s">
        <v>22</v>
      </c>
      <c r="F78" s="50">
        <f t="shared" si="11"/>
        <v>0</v>
      </c>
      <c r="G78" s="50">
        <f t="shared" si="11"/>
        <v>0</v>
      </c>
      <c r="H78" s="50">
        <f t="shared" si="11"/>
        <v>0</v>
      </c>
      <c r="I78" s="121"/>
      <c r="J78" s="121"/>
    </row>
    <row r="79" spans="1:10" s="24" customFormat="1" ht="25.5" customHeight="1" hidden="1">
      <c r="A79" s="44" t="s">
        <v>83</v>
      </c>
      <c r="B79" s="48" t="s">
        <v>45</v>
      </c>
      <c r="C79" s="48" t="s">
        <v>39</v>
      </c>
      <c r="D79" s="55" t="s">
        <v>125</v>
      </c>
      <c r="E79" s="48" t="s">
        <v>23</v>
      </c>
      <c r="F79" s="50">
        <f>'3.Вед. '!J83</f>
        <v>0</v>
      </c>
      <c r="G79" s="50">
        <f>'3.Вед. '!K83</f>
        <v>0</v>
      </c>
      <c r="H79" s="50">
        <f>'3.Вед. '!L83</f>
        <v>0</v>
      </c>
      <c r="I79" s="121"/>
      <c r="J79" s="121"/>
    </row>
    <row r="80" spans="1:10" s="24" customFormat="1" ht="15.75" customHeight="1" hidden="1">
      <c r="A80" s="42" t="s">
        <v>201</v>
      </c>
      <c r="B80" s="48" t="s">
        <v>45</v>
      </c>
      <c r="C80" s="48" t="s">
        <v>40</v>
      </c>
      <c r="D80" s="55"/>
      <c r="E80" s="48"/>
      <c r="F80" s="50">
        <f>F84+F83</f>
        <v>0</v>
      </c>
      <c r="G80" s="50">
        <f>G84</f>
        <v>0</v>
      </c>
      <c r="H80" s="50">
        <f>H84</f>
        <v>0</v>
      </c>
      <c r="I80" s="121"/>
      <c r="J80" s="121"/>
    </row>
    <row r="81" spans="1:10" s="24" customFormat="1" ht="15.75" customHeight="1" hidden="1">
      <c r="A81" s="42" t="s">
        <v>236</v>
      </c>
      <c r="B81" s="48" t="s">
        <v>45</v>
      </c>
      <c r="C81" s="48" t="s">
        <v>40</v>
      </c>
      <c r="D81" s="55" t="s">
        <v>237</v>
      </c>
      <c r="E81" s="48"/>
      <c r="F81" s="50">
        <f>F83</f>
        <v>0</v>
      </c>
      <c r="G81" s="50"/>
      <c r="H81" s="50"/>
      <c r="I81" s="121"/>
      <c r="J81" s="121"/>
    </row>
    <row r="82" spans="1:10" s="24" customFormat="1" ht="31.5" customHeight="1" hidden="1">
      <c r="A82" s="42" t="s">
        <v>117</v>
      </c>
      <c r="B82" s="48" t="s">
        <v>45</v>
      </c>
      <c r="C82" s="48" t="s">
        <v>40</v>
      </c>
      <c r="D82" s="55" t="s">
        <v>237</v>
      </c>
      <c r="E82" s="48" t="s">
        <v>22</v>
      </c>
      <c r="F82" s="50">
        <f>F83</f>
        <v>0</v>
      </c>
      <c r="G82" s="50"/>
      <c r="H82" s="50"/>
      <c r="I82" s="121"/>
      <c r="J82" s="121"/>
    </row>
    <row r="83" spans="1:10" s="24" customFormat="1" ht="39" customHeight="1" hidden="1">
      <c r="A83" s="42" t="s">
        <v>83</v>
      </c>
      <c r="B83" s="48" t="s">
        <v>45</v>
      </c>
      <c r="C83" s="48" t="s">
        <v>40</v>
      </c>
      <c r="D83" s="55" t="s">
        <v>237</v>
      </c>
      <c r="E83" s="48" t="s">
        <v>23</v>
      </c>
      <c r="F83" s="50">
        <f>'3.Вед. '!J87</f>
        <v>0</v>
      </c>
      <c r="G83" s="50"/>
      <c r="H83" s="50"/>
      <c r="I83" s="121"/>
      <c r="J83" s="121"/>
    </row>
    <row r="84" spans="1:10" s="24" customFormat="1" ht="78.75" customHeight="1" hidden="1">
      <c r="A84" s="106" t="s">
        <v>215</v>
      </c>
      <c r="B84" s="48" t="s">
        <v>45</v>
      </c>
      <c r="C84" s="48" t="s">
        <v>40</v>
      </c>
      <c r="D84" s="55" t="s">
        <v>217</v>
      </c>
      <c r="E84" s="48"/>
      <c r="F84" s="50">
        <f aca="true" t="shared" si="12" ref="F84:H85">F85</f>
        <v>0</v>
      </c>
      <c r="G84" s="50">
        <f t="shared" si="12"/>
        <v>0</v>
      </c>
      <c r="H84" s="50">
        <f t="shared" si="12"/>
        <v>0</v>
      </c>
      <c r="I84" s="121"/>
      <c r="J84" s="121"/>
    </row>
    <row r="85" spans="1:10" s="24" customFormat="1" ht="25.5" customHeight="1" hidden="1">
      <c r="A85" s="213" t="s">
        <v>117</v>
      </c>
      <c r="B85" s="48" t="s">
        <v>45</v>
      </c>
      <c r="C85" s="48" t="s">
        <v>40</v>
      </c>
      <c r="D85" s="55" t="s">
        <v>217</v>
      </c>
      <c r="E85" s="48" t="s">
        <v>22</v>
      </c>
      <c r="F85" s="50">
        <f t="shared" si="12"/>
        <v>0</v>
      </c>
      <c r="G85" s="50">
        <f t="shared" si="12"/>
        <v>0</v>
      </c>
      <c r="H85" s="50">
        <f t="shared" si="12"/>
        <v>0</v>
      </c>
      <c r="I85" s="121"/>
      <c r="J85" s="121"/>
    </row>
    <row r="86" spans="1:10" s="24" customFormat="1" ht="25.5" customHeight="1" hidden="1">
      <c r="A86" s="44" t="s">
        <v>83</v>
      </c>
      <c r="B86" s="48" t="s">
        <v>45</v>
      </c>
      <c r="C86" s="48" t="s">
        <v>40</v>
      </c>
      <c r="D86" s="55" t="s">
        <v>217</v>
      </c>
      <c r="E86" s="48" t="s">
        <v>23</v>
      </c>
      <c r="F86" s="50">
        <f>'3.Вед. '!J90</f>
        <v>0</v>
      </c>
      <c r="G86" s="50">
        <f>'3.Вед. '!K90</f>
        <v>0</v>
      </c>
      <c r="H86" s="50">
        <f>'3.Вед. '!L90</f>
        <v>0</v>
      </c>
      <c r="I86" s="121"/>
      <c r="J86" s="121"/>
    </row>
    <row r="87" spans="1:10" s="25" customFormat="1" ht="15" customHeight="1">
      <c r="A87" s="22" t="s">
        <v>61</v>
      </c>
      <c r="B87" s="48" t="s">
        <v>45</v>
      </c>
      <c r="C87" s="48" t="s">
        <v>42</v>
      </c>
      <c r="D87" s="48"/>
      <c r="E87" s="48"/>
      <c r="F87" s="50">
        <f>F88+F94+F91+F97+F100</f>
        <v>371076.45</v>
      </c>
      <c r="G87" s="50">
        <f>G88+G94+G91+G97</f>
        <v>102263</v>
      </c>
      <c r="H87" s="50">
        <f>H88+H94+H91+H97</f>
        <v>100442</v>
      </c>
      <c r="I87" s="121"/>
      <c r="J87" s="121"/>
    </row>
    <row r="88" spans="1:10" s="24" customFormat="1" ht="15" customHeight="1">
      <c r="A88" s="22" t="s">
        <v>127</v>
      </c>
      <c r="B88" s="48" t="s">
        <v>45</v>
      </c>
      <c r="C88" s="48" t="s">
        <v>42</v>
      </c>
      <c r="D88" s="55" t="s">
        <v>279</v>
      </c>
      <c r="E88" s="48"/>
      <c r="F88" s="50">
        <f aca="true" t="shared" si="13" ref="F88:H89">F89</f>
        <v>100000</v>
      </c>
      <c r="G88" s="50">
        <f t="shared" si="13"/>
        <v>100000</v>
      </c>
      <c r="H88" s="50">
        <f t="shared" si="13"/>
        <v>85000</v>
      </c>
      <c r="I88" s="121"/>
      <c r="J88" s="121"/>
    </row>
    <row r="89" spans="1:10" s="24" customFormat="1" ht="28.5" customHeight="1">
      <c r="A89" s="213" t="s">
        <v>117</v>
      </c>
      <c r="B89" s="48" t="s">
        <v>45</v>
      </c>
      <c r="C89" s="48" t="s">
        <v>42</v>
      </c>
      <c r="D89" s="55" t="s">
        <v>279</v>
      </c>
      <c r="E89" s="48" t="s">
        <v>22</v>
      </c>
      <c r="F89" s="50">
        <f t="shared" si="13"/>
        <v>100000</v>
      </c>
      <c r="G89" s="50">
        <f t="shared" si="13"/>
        <v>100000</v>
      </c>
      <c r="H89" s="50">
        <f t="shared" si="13"/>
        <v>85000</v>
      </c>
      <c r="I89" s="121"/>
      <c r="J89" s="121"/>
    </row>
    <row r="90" spans="1:10" s="24" customFormat="1" ht="28.5" customHeight="1">
      <c r="A90" s="44" t="s">
        <v>83</v>
      </c>
      <c r="B90" s="48" t="s">
        <v>45</v>
      </c>
      <c r="C90" s="48" t="s">
        <v>42</v>
      </c>
      <c r="D90" s="55" t="s">
        <v>279</v>
      </c>
      <c r="E90" s="48" t="s">
        <v>23</v>
      </c>
      <c r="F90" s="50">
        <f>'3.Вед. '!J94</f>
        <v>100000</v>
      </c>
      <c r="G90" s="50">
        <f>'3.Вед. '!K94</f>
        <v>100000</v>
      </c>
      <c r="H90" s="50">
        <f>'3.Вед. '!L94</f>
        <v>85000</v>
      </c>
      <c r="I90" s="121"/>
      <c r="J90" s="121"/>
    </row>
    <row r="91" spans="1:10" s="24" customFormat="1" ht="16.5" customHeight="1">
      <c r="A91" s="44" t="s">
        <v>200</v>
      </c>
      <c r="B91" s="48" t="s">
        <v>45</v>
      </c>
      <c r="C91" s="48" t="s">
        <v>42</v>
      </c>
      <c r="D91" s="55" t="s">
        <v>280</v>
      </c>
      <c r="E91" s="48"/>
      <c r="F91" s="50">
        <f aca="true" t="shared" si="14" ref="F91:H92">F92</f>
        <v>0</v>
      </c>
      <c r="G91" s="50">
        <f t="shared" si="14"/>
        <v>0</v>
      </c>
      <c r="H91" s="50">
        <f t="shared" si="14"/>
        <v>10000</v>
      </c>
      <c r="I91" s="121"/>
      <c r="J91" s="121"/>
    </row>
    <row r="92" spans="1:10" s="24" customFormat="1" ht="28.5" customHeight="1">
      <c r="A92" s="213" t="s">
        <v>117</v>
      </c>
      <c r="B92" s="48" t="s">
        <v>45</v>
      </c>
      <c r="C92" s="48" t="s">
        <v>42</v>
      </c>
      <c r="D92" s="55" t="s">
        <v>280</v>
      </c>
      <c r="E92" s="48" t="s">
        <v>22</v>
      </c>
      <c r="F92" s="50">
        <f t="shared" si="14"/>
        <v>0</v>
      </c>
      <c r="G92" s="50">
        <f t="shared" si="14"/>
        <v>0</v>
      </c>
      <c r="H92" s="50">
        <f t="shared" si="14"/>
        <v>10000</v>
      </c>
      <c r="I92" s="121"/>
      <c r="J92" s="121"/>
    </row>
    <row r="93" spans="1:10" s="24" customFormat="1" ht="28.5" customHeight="1">
      <c r="A93" s="44" t="s">
        <v>83</v>
      </c>
      <c r="B93" s="48" t="s">
        <v>45</v>
      </c>
      <c r="C93" s="48" t="s">
        <v>42</v>
      </c>
      <c r="D93" s="55" t="s">
        <v>280</v>
      </c>
      <c r="E93" s="48" t="s">
        <v>23</v>
      </c>
      <c r="F93" s="50">
        <f>'3.Вед. '!J97</f>
        <v>0</v>
      </c>
      <c r="G93" s="50">
        <f>'3.Вед. '!K97</f>
        <v>0</v>
      </c>
      <c r="H93" s="50">
        <f>'3.Вед. '!L97</f>
        <v>10000</v>
      </c>
      <c r="I93" s="121"/>
      <c r="J93" s="121"/>
    </row>
    <row r="94" spans="1:10" s="24" customFormat="1" ht="15" customHeight="1">
      <c r="A94" s="22" t="s">
        <v>86</v>
      </c>
      <c r="B94" s="48" t="s">
        <v>45</v>
      </c>
      <c r="C94" s="48" t="s">
        <v>42</v>
      </c>
      <c r="D94" s="55" t="s">
        <v>281</v>
      </c>
      <c r="E94" s="48"/>
      <c r="F94" s="50">
        <f aca="true" t="shared" si="15" ref="F94:H95">F95</f>
        <v>5993.87</v>
      </c>
      <c r="G94" s="50">
        <f t="shared" si="15"/>
        <v>2263</v>
      </c>
      <c r="H94" s="50">
        <f t="shared" si="15"/>
        <v>5442</v>
      </c>
      <c r="I94" s="121"/>
      <c r="J94" s="121"/>
    </row>
    <row r="95" spans="1:10" s="24" customFormat="1" ht="25.5" customHeight="1">
      <c r="A95" s="213" t="s">
        <v>117</v>
      </c>
      <c r="B95" s="48" t="s">
        <v>45</v>
      </c>
      <c r="C95" s="48" t="s">
        <v>42</v>
      </c>
      <c r="D95" s="55" t="s">
        <v>281</v>
      </c>
      <c r="E95" s="48" t="s">
        <v>22</v>
      </c>
      <c r="F95" s="50">
        <f t="shared" si="15"/>
        <v>5993.87</v>
      </c>
      <c r="G95" s="50">
        <f t="shared" si="15"/>
        <v>2263</v>
      </c>
      <c r="H95" s="50">
        <f t="shared" si="15"/>
        <v>5442</v>
      </c>
      <c r="I95" s="121"/>
      <c r="J95" s="121"/>
    </row>
    <row r="96" spans="1:10" ht="33" customHeight="1">
      <c r="A96" s="44" t="s">
        <v>83</v>
      </c>
      <c r="B96" s="48" t="s">
        <v>45</v>
      </c>
      <c r="C96" s="48" t="s">
        <v>42</v>
      </c>
      <c r="D96" s="55" t="s">
        <v>281</v>
      </c>
      <c r="E96" s="48" t="s">
        <v>23</v>
      </c>
      <c r="F96" s="30">
        <f>'3.Вед. '!J100</f>
        <v>5993.87</v>
      </c>
      <c r="G96" s="30">
        <f>'3.Вед. '!K100</f>
        <v>2263</v>
      </c>
      <c r="H96" s="30">
        <f>'3.Вед. '!L100</f>
        <v>5442</v>
      </c>
      <c r="I96" s="112"/>
      <c r="J96" s="112"/>
    </row>
    <row r="97" spans="1:10" ht="14.25" customHeight="1" hidden="1">
      <c r="A97" s="44" t="s">
        <v>232</v>
      </c>
      <c r="B97" s="48" t="s">
        <v>45</v>
      </c>
      <c r="C97" s="48" t="s">
        <v>42</v>
      </c>
      <c r="D97" s="48" t="s">
        <v>233</v>
      </c>
      <c r="E97" s="48"/>
      <c r="F97" s="30">
        <f>F99</f>
        <v>0</v>
      </c>
      <c r="G97" s="30"/>
      <c r="H97" s="30"/>
      <c r="I97" s="112"/>
      <c r="J97" s="112"/>
    </row>
    <row r="98" spans="1:10" ht="27" customHeight="1" hidden="1">
      <c r="A98" s="44" t="s">
        <v>117</v>
      </c>
      <c r="B98" s="48" t="s">
        <v>45</v>
      </c>
      <c r="C98" s="48" t="s">
        <v>42</v>
      </c>
      <c r="D98" s="48" t="s">
        <v>233</v>
      </c>
      <c r="E98" s="48" t="s">
        <v>22</v>
      </c>
      <c r="F98" s="30">
        <f>F99</f>
        <v>0</v>
      </c>
      <c r="G98" s="30"/>
      <c r="H98" s="30"/>
      <c r="I98" s="112"/>
      <c r="J98" s="112"/>
    </row>
    <row r="99" spans="1:10" ht="36" customHeight="1" hidden="1">
      <c r="A99" s="44" t="s">
        <v>83</v>
      </c>
      <c r="B99" s="48" t="s">
        <v>45</v>
      </c>
      <c r="C99" s="48" t="s">
        <v>42</v>
      </c>
      <c r="D99" s="48" t="s">
        <v>233</v>
      </c>
      <c r="E99" s="48" t="s">
        <v>23</v>
      </c>
      <c r="F99" s="30">
        <f>'3.Вед. '!J103</f>
        <v>0</v>
      </c>
      <c r="G99" s="30"/>
      <c r="H99" s="30"/>
      <c r="I99" s="112"/>
      <c r="J99" s="112"/>
    </row>
    <row r="100" spans="1:10" ht="36" customHeight="1">
      <c r="A100" s="44" t="s">
        <v>299</v>
      </c>
      <c r="B100" s="48" t="s">
        <v>45</v>
      </c>
      <c r="C100" s="48" t="s">
        <v>42</v>
      </c>
      <c r="D100" s="48" t="s">
        <v>300</v>
      </c>
      <c r="E100" s="48"/>
      <c r="F100" s="30">
        <f>F102</f>
        <v>265082.58</v>
      </c>
      <c r="G100" s="30"/>
      <c r="H100" s="30"/>
      <c r="I100" s="112"/>
      <c r="J100" s="112"/>
    </row>
    <row r="101" spans="1:10" ht="31.5" customHeight="1">
      <c r="A101" s="44" t="s">
        <v>117</v>
      </c>
      <c r="B101" s="48" t="s">
        <v>45</v>
      </c>
      <c r="C101" s="48" t="s">
        <v>42</v>
      </c>
      <c r="D101" s="48" t="s">
        <v>300</v>
      </c>
      <c r="E101" s="48" t="s">
        <v>22</v>
      </c>
      <c r="F101" s="30">
        <f>F102</f>
        <v>265082.58</v>
      </c>
      <c r="G101" s="30"/>
      <c r="H101" s="30"/>
      <c r="I101" s="112"/>
      <c r="J101" s="112"/>
    </row>
    <row r="102" spans="1:10" ht="36" customHeight="1">
      <c r="A102" s="44" t="s">
        <v>83</v>
      </c>
      <c r="B102" s="48" t="s">
        <v>45</v>
      </c>
      <c r="C102" s="48" t="s">
        <v>42</v>
      </c>
      <c r="D102" s="48" t="s">
        <v>300</v>
      </c>
      <c r="E102" s="48" t="s">
        <v>23</v>
      </c>
      <c r="F102" s="30">
        <f>'3.Вед. '!J106</f>
        <v>265082.58</v>
      </c>
      <c r="G102" s="30"/>
      <c r="H102" s="30"/>
      <c r="I102" s="112"/>
      <c r="J102" s="112"/>
    </row>
    <row r="103" spans="1:10" s="15" customFormat="1" ht="14.25" customHeight="1">
      <c r="A103" s="184" t="s">
        <v>220</v>
      </c>
      <c r="B103" s="172" t="s">
        <v>53</v>
      </c>
      <c r="C103" s="172"/>
      <c r="D103" s="172"/>
      <c r="E103" s="172"/>
      <c r="F103" s="188">
        <f aca="true" t="shared" si="16" ref="F103:H106">F104</f>
        <v>45000</v>
      </c>
      <c r="G103" s="188">
        <f t="shared" si="16"/>
        <v>45000</v>
      </c>
      <c r="H103" s="188">
        <f t="shared" si="16"/>
        <v>45000</v>
      </c>
      <c r="I103" s="209"/>
      <c r="J103" s="209"/>
    </row>
    <row r="104" spans="1:10" ht="14.25" customHeight="1">
      <c r="A104" s="185" t="s">
        <v>221</v>
      </c>
      <c r="B104" s="70" t="s">
        <v>53</v>
      </c>
      <c r="C104" s="70" t="s">
        <v>39</v>
      </c>
      <c r="D104" s="48"/>
      <c r="E104" s="48"/>
      <c r="F104" s="30">
        <f t="shared" si="16"/>
        <v>45000</v>
      </c>
      <c r="G104" s="30">
        <f t="shared" si="16"/>
        <v>45000</v>
      </c>
      <c r="H104" s="30">
        <f t="shared" si="16"/>
        <v>45000</v>
      </c>
      <c r="I104" s="112"/>
      <c r="J104" s="112"/>
    </row>
    <row r="105" spans="1:10" ht="26.25" customHeight="1">
      <c r="A105" s="106" t="s">
        <v>222</v>
      </c>
      <c r="B105" s="70" t="s">
        <v>53</v>
      </c>
      <c r="C105" s="70" t="s">
        <v>39</v>
      </c>
      <c r="D105" s="48" t="s">
        <v>282</v>
      </c>
      <c r="E105" s="48"/>
      <c r="F105" s="30">
        <f t="shared" si="16"/>
        <v>45000</v>
      </c>
      <c r="G105" s="30">
        <f t="shared" si="16"/>
        <v>45000</v>
      </c>
      <c r="H105" s="30">
        <f t="shared" si="16"/>
        <v>45000</v>
      </c>
      <c r="I105" s="112"/>
      <c r="J105" s="112"/>
    </row>
    <row r="106" spans="1:10" ht="25.5" customHeight="1">
      <c r="A106" s="185" t="s">
        <v>223</v>
      </c>
      <c r="B106" s="70" t="s">
        <v>53</v>
      </c>
      <c r="C106" s="70" t="s">
        <v>39</v>
      </c>
      <c r="D106" s="48" t="s">
        <v>282</v>
      </c>
      <c r="E106" s="48" t="s">
        <v>224</v>
      </c>
      <c r="F106" s="30">
        <f t="shared" si="16"/>
        <v>45000</v>
      </c>
      <c r="G106" s="30">
        <f t="shared" si="16"/>
        <v>45000</v>
      </c>
      <c r="H106" s="30">
        <f t="shared" si="16"/>
        <v>45000</v>
      </c>
      <c r="I106" s="112"/>
      <c r="J106" s="112"/>
    </row>
    <row r="107" spans="1:10" ht="18" customHeight="1">
      <c r="A107" s="46" t="s">
        <v>323</v>
      </c>
      <c r="B107" s="70" t="s">
        <v>53</v>
      </c>
      <c r="C107" s="70" t="s">
        <v>39</v>
      </c>
      <c r="D107" s="48" t="s">
        <v>282</v>
      </c>
      <c r="E107" s="48" t="s">
        <v>322</v>
      </c>
      <c r="F107" s="30">
        <f>'3.Вед. '!J111</f>
        <v>45000</v>
      </c>
      <c r="G107" s="30">
        <f>'3.Вед. '!K111</f>
        <v>45000</v>
      </c>
      <c r="H107" s="30">
        <f>'3.Вед. '!L111</f>
        <v>45000</v>
      </c>
      <c r="I107" s="112"/>
      <c r="J107" s="112"/>
    </row>
    <row r="108" spans="1:10" s="15" customFormat="1" ht="13.5" customHeight="1">
      <c r="A108" s="174" t="s">
        <v>52</v>
      </c>
      <c r="B108" s="166" t="s">
        <v>55</v>
      </c>
      <c r="C108" s="166"/>
      <c r="D108" s="166"/>
      <c r="E108" s="166"/>
      <c r="F108" s="188">
        <f aca="true" t="shared" si="17" ref="F108:H111">F109</f>
        <v>4000</v>
      </c>
      <c r="G108" s="188">
        <f t="shared" si="17"/>
        <v>4000</v>
      </c>
      <c r="H108" s="188">
        <f t="shared" si="17"/>
        <v>4000</v>
      </c>
      <c r="I108" s="209"/>
      <c r="J108" s="209"/>
    </row>
    <row r="109" spans="1:10" ht="13.5" customHeight="1">
      <c r="A109" s="22" t="s">
        <v>89</v>
      </c>
      <c r="B109" s="41" t="s">
        <v>55</v>
      </c>
      <c r="C109" s="41" t="s">
        <v>40</v>
      </c>
      <c r="D109" s="41"/>
      <c r="E109" s="41"/>
      <c r="F109" s="30">
        <f t="shared" si="17"/>
        <v>4000</v>
      </c>
      <c r="G109" s="30">
        <f t="shared" si="17"/>
        <v>4000</v>
      </c>
      <c r="H109" s="30">
        <f t="shared" si="17"/>
        <v>4000</v>
      </c>
      <c r="I109" s="112"/>
      <c r="J109" s="112"/>
    </row>
    <row r="110" spans="1:10" ht="98.25" customHeight="1">
      <c r="A110" s="22" t="s">
        <v>128</v>
      </c>
      <c r="B110" s="41" t="s">
        <v>55</v>
      </c>
      <c r="C110" s="41" t="s">
        <v>40</v>
      </c>
      <c r="D110" s="55" t="s">
        <v>283</v>
      </c>
      <c r="E110" s="41"/>
      <c r="F110" s="30">
        <f t="shared" si="17"/>
        <v>4000</v>
      </c>
      <c r="G110" s="30">
        <f t="shared" si="17"/>
        <v>4000</v>
      </c>
      <c r="H110" s="30">
        <f t="shared" si="17"/>
        <v>4000</v>
      </c>
      <c r="I110" s="112"/>
      <c r="J110" s="112"/>
    </row>
    <row r="111" spans="1:10" ht="15.75" customHeight="1">
      <c r="A111" s="46" t="s">
        <v>54</v>
      </c>
      <c r="B111" s="41" t="s">
        <v>55</v>
      </c>
      <c r="C111" s="41" t="s">
        <v>40</v>
      </c>
      <c r="D111" s="55" t="s">
        <v>283</v>
      </c>
      <c r="E111" s="41" t="s">
        <v>41</v>
      </c>
      <c r="F111" s="30">
        <f t="shared" si="17"/>
        <v>4000</v>
      </c>
      <c r="G111" s="30">
        <f t="shared" si="17"/>
        <v>4000</v>
      </c>
      <c r="H111" s="30">
        <f t="shared" si="17"/>
        <v>4000</v>
      </c>
      <c r="I111" s="112"/>
      <c r="J111" s="112"/>
    </row>
    <row r="112" spans="1:10" ht="15.75" customHeight="1">
      <c r="A112" s="46" t="s">
        <v>62</v>
      </c>
      <c r="B112" s="41" t="s">
        <v>55</v>
      </c>
      <c r="C112" s="41" t="s">
        <v>40</v>
      </c>
      <c r="D112" s="55" t="s">
        <v>283</v>
      </c>
      <c r="E112" s="41" t="s">
        <v>29</v>
      </c>
      <c r="F112" s="30">
        <f>'3.Вед. '!J116</f>
        <v>4000</v>
      </c>
      <c r="G112" s="30">
        <f>'3.Вед. '!K116</f>
        <v>4000</v>
      </c>
      <c r="H112" s="30">
        <f>'3.Вед. '!L116</f>
        <v>4000</v>
      </c>
      <c r="I112" s="112"/>
      <c r="J112" s="112"/>
    </row>
    <row r="113" spans="1:10" s="15" customFormat="1" ht="14.25" customHeight="1">
      <c r="A113" s="174" t="s">
        <v>30</v>
      </c>
      <c r="B113" s="166"/>
      <c r="C113" s="166"/>
      <c r="D113" s="215"/>
      <c r="E113" s="166"/>
      <c r="F113" s="188">
        <f>F13+F15+F17+F20+F23+F27+F30+F34+F48+F51+F52+F65+F70+F79+F86+F90+F93+F96+F112+F10+F107+F99+F74+F42+F38+F83+F45+F102</f>
        <v>2817007.41</v>
      </c>
      <c r="G113" s="188">
        <f>G13+G15+G17+G20+G23+G27+G30+G34+G48+G51+G52+G65+G70+G79+G86+G90+G93+G96+G112+G10+G107+G99+G74+G42+G38+G83+G45</f>
        <v>2409625.92</v>
      </c>
      <c r="H113" s="188">
        <f>H13+H15+H17+H20+H23+H27+H30+H34+H48+H51+H52+H65+H70+H79+H86+H90+H93+H96+H112+H10+H107+H99+H74+H42+H38+H83+H45</f>
        <v>2474908.8</v>
      </c>
      <c r="I113" s="209"/>
      <c r="J113" s="209"/>
    </row>
    <row r="114" spans="1:10" ht="12.75">
      <c r="A114" s="113"/>
      <c r="B114" s="104"/>
      <c r="C114" s="104"/>
      <c r="D114" s="104"/>
      <c r="E114" s="104"/>
      <c r="F114" s="104"/>
      <c r="G114" s="112"/>
      <c r="H114" s="112"/>
      <c r="I114" s="112"/>
      <c r="J114" s="112"/>
    </row>
    <row r="115" spans="1:10" ht="12.75" hidden="1">
      <c r="A115" s="113"/>
      <c r="B115" s="101"/>
      <c r="C115" s="101"/>
      <c r="D115" s="101"/>
      <c r="E115" s="101"/>
      <c r="F115" s="123"/>
      <c r="G115" s="66">
        <v>2457390</v>
      </c>
      <c r="H115" s="66">
        <v>2602762</v>
      </c>
      <c r="I115" s="112"/>
      <c r="J115" s="112"/>
    </row>
    <row r="116" spans="1:10" ht="12.75" hidden="1">
      <c r="A116" s="113"/>
      <c r="B116" s="101"/>
      <c r="C116" s="101"/>
      <c r="D116" s="101"/>
      <c r="E116" s="101"/>
      <c r="F116" s="123"/>
      <c r="G116" s="123">
        <f>'[1]1. Дох.'!D46-'4.Функ.'!G113</f>
        <v>887353.0099999998</v>
      </c>
      <c r="H116" s="123">
        <f>'[1]1. Дох.'!E46-'4.Функ.'!H113</f>
        <v>1009589.8700000001</v>
      </c>
      <c r="I116" s="112"/>
      <c r="J116" s="112"/>
    </row>
    <row r="117" spans="1:10" ht="12.75" hidden="1">
      <c r="A117" s="113"/>
      <c r="B117" s="101"/>
      <c r="C117" s="101"/>
      <c r="D117" s="101"/>
      <c r="E117" s="101"/>
      <c r="F117" s="101"/>
      <c r="G117" s="112"/>
      <c r="H117" s="112"/>
      <c r="I117" s="112"/>
      <c r="J117" s="112"/>
    </row>
    <row r="118" spans="1:10" ht="12.75" hidden="1">
      <c r="A118" s="113"/>
      <c r="B118" s="101"/>
      <c r="C118" s="101"/>
      <c r="D118" s="101"/>
      <c r="E118" s="101"/>
      <c r="F118" s="124"/>
      <c r="G118" s="124">
        <f>G115-G113</f>
        <v>47764.080000000075</v>
      </c>
      <c r="H118" s="124">
        <f>H115-H113</f>
        <v>127853.20000000019</v>
      </c>
      <c r="I118" s="112"/>
      <c r="J118" s="112"/>
    </row>
    <row r="119" spans="1:10" ht="12.75" hidden="1">
      <c r="A119" s="113"/>
      <c r="B119" s="101"/>
      <c r="C119" s="101"/>
      <c r="D119" s="101"/>
      <c r="E119" s="101"/>
      <c r="F119" s="101"/>
      <c r="G119" s="112"/>
      <c r="H119" s="112"/>
      <c r="I119" s="112"/>
      <c r="J119" s="112"/>
    </row>
    <row r="120" spans="1:10" ht="12.75" hidden="1">
      <c r="A120" s="113"/>
      <c r="B120" s="101"/>
      <c r="C120" s="101"/>
      <c r="D120" s="101" t="s">
        <v>202</v>
      </c>
      <c r="E120" s="101"/>
      <c r="F120" s="101"/>
      <c r="G120" s="112">
        <v>1369000</v>
      </c>
      <c r="H120" s="112">
        <v>1369000</v>
      </c>
      <c r="I120" s="112"/>
      <c r="J120" s="112"/>
    </row>
    <row r="121" spans="1:10" ht="12.75" hidden="1">
      <c r="A121" s="113"/>
      <c r="B121" s="101"/>
      <c r="C121" s="101"/>
      <c r="D121" s="101" t="s">
        <v>203</v>
      </c>
      <c r="E121" s="101"/>
      <c r="F121" s="125"/>
      <c r="G121" s="125" t="e">
        <f>G120-#REF!-G13-G15-G16-G52</f>
        <v>#REF!</v>
      </c>
      <c r="H121" s="125" t="e">
        <f>H120-#REF!-H13-H15-H16-H52</f>
        <v>#REF!</v>
      </c>
      <c r="I121" s="112"/>
      <c r="J121" s="112"/>
    </row>
    <row r="122" spans="1:10" ht="12.75">
      <c r="A122" s="113"/>
      <c r="B122" s="101"/>
      <c r="C122" s="101"/>
      <c r="D122" s="101"/>
      <c r="E122" s="101"/>
      <c r="F122" s="123"/>
      <c r="G122" s="123"/>
      <c r="H122" s="123"/>
      <c r="I122" s="112"/>
      <c r="J122" s="112"/>
    </row>
    <row r="123" spans="1:10" ht="12.75">
      <c r="A123" s="113"/>
      <c r="B123" s="101"/>
      <c r="C123" s="101"/>
      <c r="D123" s="101"/>
      <c r="E123" s="101"/>
      <c r="F123" s="126"/>
      <c r="G123" s="126"/>
      <c r="H123" s="126"/>
      <c r="I123" s="126"/>
      <c r="J123" s="112"/>
    </row>
  </sheetData>
  <sheetProtection/>
  <mergeCells count="3">
    <mergeCell ref="D2:H2"/>
    <mergeCell ref="D1:H1"/>
    <mergeCell ref="A3:H3"/>
  </mergeCells>
  <printOptions/>
  <pageMargins left="0.7480314960629921" right="0.5118110236220472" top="0.31496062992125984" bottom="0.31496062992125984" header="0.6692913385826772" footer="0.5511811023622047"/>
  <pageSetup horizontalDpi="600" verticalDpi="600" orientation="portrait" scale="87" r:id="rId1"/>
</worksheet>
</file>

<file path=xl/worksheets/sheet5.xml><?xml version="1.0" encoding="utf-8"?>
<worksheet xmlns="http://schemas.openxmlformats.org/spreadsheetml/2006/main" xmlns:r="http://schemas.openxmlformats.org/officeDocument/2006/relationships">
  <sheetPr>
    <tabColor rgb="FF92D050"/>
  </sheetPr>
  <dimension ref="A1:Q113"/>
  <sheetViews>
    <sheetView workbookViewId="0" topLeftCell="A71">
      <selection activeCell="L13" sqref="L13"/>
    </sheetView>
  </sheetViews>
  <sheetFormatPr defaultColWidth="9.140625" defaultRowHeight="12.75"/>
  <cols>
    <col min="1" max="1" width="45.140625" style="13" customWidth="1"/>
    <col min="2" max="2" width="3.7109375" style="13" customWidth="1"/>
    <col min="3" max="3" width="2.8515625" style="228" customWidth="1"/>
    <col min="4" max="4" width="4.140625" style="13" customWidth="1"/>
    <col min="5" max="5" width="4.7109375" style="62" customWidth="1"/>
    <col min="6" max="6" width="6.140625" style="59" customWidth="1"/>
    <col min="7" max="7" width="10.7109375" style="59" hidden="1" customWidth="1"/>
    <col min="8" max="8" width="4.421875" style="18" customWidth="1"/>
    <col min="9" max="9" width="25.421875" style="18" hidden="1" customWidth="1"/>
    <col min="10" max="11" width="13.140625" style="18" hidden="1" customWidth="1"/>
    <col min="12" max="12" width="11.7109375" style="18" customWidth="1"/>
    <col min="13" max="14" width="11.7109375" style="12" customWidth="1"/>
    <col min="15" max="16" width="9.140625" style="12" customWidth="1"/>
    <col min="17" max="17" width="4.421875" style="12" customWidth="1"/>
    <col min="18" max="16384" width="9.140625" style="12" customWidth="1"/>
  </cols>
  <sheetData>
    <row r="1" spans="2:12" ht="16.5" customHeight="1" hidden="1">
      <c r="B1" s="275"/>
      <c r="C1" s="275"/>
      <c r="D1" s="275"/>
      <c r="E1" s="275"/>
      <c r="F1" s="275"/>
      <c r="G1" s="275"/>
      <c r="H1" s="275"/>
      <c r="I1" s="275"/>
      <c r="J1" s="19"/>
      <c r="K1" s="19"/>
      <c r="L1" s="19"/>
    </row>
    <row r="2" spans="2:13" ht="51.75" customHeight="1" hidden="1">
      <c r="B2" s="276"/>
      <c r="C2" s="276"/>
      <c r="D2" s="276"/>
      <c r="E2" s="276"/>
      <c r="F2" s="276"/>
      <c r="G2" s="276"/>
      <c r="H2" s="276"/>
      <c r="I2" s="276"/>
      <c r="J2" s="276"/>
      <c r="K2" s="276"/>
      <c r="L2" s="71"/>
      <c r="M2" s="71"/>
    </row>
    <row r="3" spans="2:14" ht="16.5" customHeight="1">
      <c r="B3" s="275" t="s">
        <v>290</v>
      </c>
      <c r="C3" s="275"/>
      <c r="D3" s="275"/>
      <c r="E3" s="275"/>
      <c r="F3" s="275"/>
      <c r="G3" s="275"/>
      <c r="H3" s="275"/>
      <c r="I3" s="275"/>
      <c r="J3" s="19"/>
      <c r="K3" s="19"/>
      <c r="L3" s="19"/>
      <c r="M3" s="19"/>
      <c r="N3" s="19"/>
    </row>
    <row r="4" spans="2:14" ht="39" customHeight="1">
      <c r="B4" s="274" t="s">
        <v>303</v>
      </c>
      <c r="C4" s="274"/>
      <c r="D4" s="274"/>
      <c r="E4" s="274"/>
      <c r="F4" s="274"/>
      <c r="G4" s="274"/>
      <c r="H4" s="274"/>
      <c r="I4" s="274"/>
      <c r="J4" s="274"/>
      <c r="K4" s="274"/>
      <c r="L4" s="274"/>
      <c r="M4" s="274"/>
      <c r="N4" s="274"/>
    </row>
    <row r="5" spans="5:14" ht="5.25" customHeight="1">
      <c r="E5" s="9"/>
      <c r="F5" s="20"/>
      <c r="G5" s="20"/>
      <c r="H5" s="20"/>
      <c r="I5" s="20"/>
      <c r="J5" s="20"/>
      <c r="K5" s="20"/>
      <c r="L5" s="20"/>
      <c r="M5" s="20"/>
      <c r="N5" s="20"/>
    </row>
    <row r="6" spans="1:17" ht="51.75" customHeight="1">
      <c r="A6" s="273" t="s">
        <v>304</v>
      </c>
      <c r="B6" s="273"/>
      <c r="C6" s="273"/>
      <c r="D6" s="273"/>
      <c r="E6" s="273"/>
      <c r="F6" s="273"/>
      <c r="G6" s="273"/>
      <c r="H6" s="273"/>
      <c r="I6" s="273"/>
      <c r="J6" s="273"/>
      <c r="K6" s="273"/>
      <c r="L6" s="273"/>
      <c r="M6" s="273"/>
      <c r="N6" s="273"/>
      <c r="O6" s="105"/>
      <c r="P6" s="64"/>
      <c r="Q6" s="64"/>
    </row>
    <row r="7" spans="1:14" ht="12.75" customHeight="1">
      <c r="A7" s="98"/>
      <c r="B7" s="99"/>
      <c r="C7" s="229"/>
      <c r="D7" s="99"/>
      <c r="E7" s="100"/>
      <c r="F7" s="98"/>
      <c r="G7" s="98"/>
      <c r="H7" s="98"/>
      <c r="I7" s="104"/>
      <c r="J7" s="104"/>
      <c r="K7" s="104"/>
      <c r="L7" s="104"/>
      <c r="M7" s="98"/>
      <c r="N7" s="102" t="s">
        <v>162</v>
      </c>
    </row>
    <row r="8" spans="1:14" s="21" customFormat="1" ht="31.5" customHeight="1">
      <c r="A8" s="26" t="s">
        <v>33</v>
      </c>
      <c r="B8" s="40" t="s">
        <v>119</v>
      </c>
      <c r="C8" s="40" t="s">
        <v>120</v>
      </c>
      <c r="D8" s="103" t="s">
        <v>129</v>
      </c>
      <c r="E8" s="40" t="s">
        <v>218</v>
      </c>
      <c r="F8" s="41" t="s">
        <v>79</v>
      </c>
      <c r="G8" s="41" t="s">
        <v>36</v>
      </c>
      <c r="H8" s="41" t="s">
        <v>37</v>
      </c>
      <c r="I8" s="26">
        <v>2020</v>
      </c>
      <c r="J8" s="26" t="s">
        <v>226</v>
      </c>
      <c r="K8" s="26" t="s">
        <v>227</v>
      </c>
      <c r="L8" s="26" t="s">
        <v>316</v>
      </c>
      <c r="M8" s="26" t="s">
        <v>317</v>
      </c>
      <c r="N8" s="26" t="s">
        <v>318</v>
      </c>
    </row>
    <row r="9" spans="1:14" s="219" customFormat="1" ht="36.75" customHeight="1">
      <c r="A9" s="216" t="s">
        <v>270</v>
      </c>
      <c r="B9" s="217">
        <v>62</v>
      </c>
      <c r="C9" s="230"/>
      <c r="D9" s="226"/>
      <c r="E9" s="203"/>
      <c r="F9" s="166"/>
      <c r="G9" s="166"/>
      <c r="H9" s="166"/>
      <c r="I9" s="218" t="e">
        <f>I10+I42+I49+I56+I61+I86+I81</f>
        <v>#REF!</v>
      </c>
      <c r="J9" s="218" t="e">
        <f>J10+J42+J49+J56+J61+J86+J81</f>
        <v>#REF!</v>
      </c>
      <c r="K9" s="188" t="e">
        <f aca="true" t="shared" si="0" ref="K9:K69">J9+I9</f>
        <v>#REF!</v>
      </c>
      <c r="L9" s="218">
        <f>L10+L42+L49+L56+L61+L86+L81</f>
        <v>2551924.83</v>
      </c>
      <c r="M9" s="218">
        <f>M10+M42+M49+M56+M61+M86</f>
        <v>2333125.92</v>
      </c>
      <c r="N9" s="218">
        <f>N10+N42+N49+N56+N61+N86</f>
        <v>2366408.8</v>
      </c>
    </row>
    <row r="10" spans="1:14" s="219" customFormat="1" ht="38.25" customHeight="1">
      <c r="A10" s="198" t="s">
        <v>161</v>
      </c>
      <c r="B10" s="203">
        <v>62</v>
      </c>
      <c r="C10" s="163">
        <v>0</v>
      </c>
      <c r="D10" s="226" t="s">
        <v>39</v>
      </c>
      <c r="E10" s="203"/>
      <c r="F10" s="166"/>
      <c r="G10" s="166"/>
      <c r="H10" s="166"/>
      <c r="I10" s="186" t="e">
        <f>I11</f>
        <v>#REF!</v>
      </c>
      <c r="J10" s="186" t="e">
        <f>J11</f>
        <v>#REF!</v>
      </c>
      <c r="K10" s="188" t="e">
        <f t="shared" si="0"/>
        <v>#REF!</v>
      </c>
      <c r="L10" s="186">
        <f>L11</f>
        <v>1268710</v>
      </c>
      <c r="M10" s="186">
        <f>M11</f>
        <v>1069010</v>
      </c>
      <c r="N10" s="186">
        <f>N11</f>
        <v>1052010</v>
      </c>
    </row>
    <row r="11" spans="1:14" s="21" customFormat="1" ht="17.25" customHeight="1">
      <c r="A11" s="53" t="s">
        <v>118</v>
      </c>
      <c r="B11" s="26">
        <v>62</v>
      </c>
      <c r="C11" s="26">
        <v>0</v>
      </c>
      <c r="D11" s="54" t="s">
        <v>39</v>
      </c>
      <c r="E11" s="40">
        <v>862</v>
      </c>
      <c r="F11" s="41"/>
      <c r="G11" s="41"/>
      <c r="H11" s="41"/>
      <c r="I11" s="107" t="e">
        <f>I17+I19+I21+I24+I27+I30+I35+I14+I33</f>
        <v>#REF!</v>
      </c>
      <c r="J11" s="107" t="e">
        <f>J17+J19+J21+J24+J27+J30+J35+J14+J33+J38</f>
        <v>#REF!</v>
      </c>
      <c r="K11" s="30" t="e">
        <f t="shared" si="0"/>
        <v>#REF!</v>
      </c>
      <c r="L11" s="107">
        <f>L17+L19+L21+L24+L27+L30+L35+L14+L33+L38+L41</f>
        <v>1268710</v>
      </c>
      <c r="M11" s="107">
        <f>M17+M19+M21+M24+M27+M30+M35+M14+M32</f>
        <v>1069010</v>
      </c>
      <c r="N11" s="107">
        <f>N17+N19+N21+N24+N27+N30+N35+N14+N32</f>
        <v>1052010</v>
      </c>
    </row>
    <row r="12" spans="1:14" ht="40.5" customHeight="1">
      <c r="A12" s="53" t="s">
        <v>219</v>
      </c>
      <c r="B12" s="26">
        <v>62</v>
      </c>
      <c r="C12" s="26">
        <v>0</v>
      </c>
      <c r="D12" s="54" t="s">
        <v>39</v>
      </c>
      <c r="E12" s="51">
        <v>862</v>
      </c>
      <c r="F12" s="48" t="s">
        <v>189</v>
      </c>
      <c r="G12" s="55"/>
      <c r="H12" s="55"/>
      <c r="I12" s="68">
        <f aca="true" t="shared" si="1" ref="I12:N13">I13</f>
        <v>483804</v>
      </c>
      <c r="J12" s="68">
        <f t="shared" si="1"/>
        <v>0</v>
      </c>
      <c r="K12" s="30">
        <f t="shared" si="0"/>
        <v>483804</v>
      </c>
      <c r="L12" s="68">
        <f t="shared" si="1"/>
        <v>423600</v>
      </c>
      <c r="M12" s="68">
        <f>M13</f>
        <v>383600</v>
      </c>
      <c r="N12" s="68">
        <f t="shared" si="1"/>
        <v>373100</v>
      </c>
    </row>
    <row r="13" spans="1:14" ht="63" customHeight="1">
      <c r="A13" s="53" t="s">
        <v>80</v>
      </c>
      <c r="B13" s="26">
        <v>62</v>
      </c>
      <c r="C13" s="26">
        <v>0</v>
      </c>
      <c r="D13" s="54" t="s">
        <v>39</v>
      </c>
      <c r="E13" s="51">
        <v>862</v>
      </c>
      <c r="F13" s="48" t="s">
        <v>189</v>
      </c>
      <c r="G13" s="55"/>
      <c r="H13" s="55" t="s">
        <v>20</v>
      </c>
      <c r="I13" s="68">
        <f>I14</f>
        <v>483804</v>
      </c>
      <c r="J13" s="68">
        <f t="shared" si="1"/>
        <v>0</v>
      </c>
      <c r="K13" s="30">
        <f t="shared" si="0"/>
        <v>483804</v>
      </c>
      <c r="L13" s="68">
        <f t="shared" si="1"/>
        <v>423600</v>
      </c>
      <c r="M13" s="68">
        <f t="shared" si="1"/>
        <v>383600</v>
      </c>
      <c r="N13" s="68">
        <f t="shared" si="1"/>
        <v>373100</v>
      </c>
    </row>
    <row r="14" spans="1:14" ht="25.5" customHeight="1">
      <c r="A14" s="53" t="s">
        <v>81</v>
      </c>
      <c r="B14" s="26">
        <v>62</v>
      </c>
      <c r="C14" s="26">
        <v>0</v>
      </c>
      <c r="D14" s="54" t="s">
        <v>39</v>
      </c>
      <c r="E14" s="51">
        <v>862</v>
      </c>
      <c r="F14" s="48" t="s">
        <v>189</v>
      </c>
      <c r="G14" s="55"/>
      <c r="H14" s="55" t="s">
        <v>21</v>
      </c>
      <c r="I14" s="68">
        <f>370000+113804</f>
        <v>483804</v>
      </c>
      <c r="J14" s="68">
        <v>0</v>
      </c>
      <c r="K14" s="30">
        <f t="shared" si="0"/>
        <v>483804</v>
      </c>
      <c r="L14" s="68">
        <f>'3.Вед. '!J14</f>
        <v>423600</v>
      </c>
      <c r="M14" s="68">
        <f>'3.Вед. '!K14</f>
        <v>383600</v>
      </c>
      <c r="N14" s="68">
        <f>'3.Вед. '!L14</f>
        <v>373100</v>
      </c>
    </row>
    <row r="15" spans="1:14" ht="25.5" customHeight="1">
      <c r="A15" s="46" t="s">
        <v>82</v>
      </c>
      <c r="B15" s="26">
        <v>62</v>
      </c>
      <c r="C15" s="26">
        <v>0</v>
      </c>
      <c r="D15" s="54" t="s">
        <v>39</v>
      </c>
      <c r="E15" s="51">
        <v>862</v>
      </c>
      <c r="F15" s="48" t="s">
        <v>130</v>
      </c>
      <c r="G15" s="55" t="s">
        <v>163</v>
      </c>
      <c r="H15" s="41"/>
      <c r="I15" s="30" t="e">
        <f>I16+I18+I20</f>
        <v>#REF!</v>
      </c>
      <c r="J15" s="30" t="e">
        <f>J16+J18+J20</f>
        <v>#REF!</v>
      </c>
      <c r="K15" s="30" t="e">
        <f t="shared" si="0"/>
        <v>#REF!</v>
      </c>
      <c r="L15" s="30">
        <f>L16+L18+L20</f>
        <v>836310</v>
      </c>
      <c r="M15" s="30">
        <f>M16+M18+M20</f>
        <v>676610</v>
      </c>
      <c r="N15" s="30">
        <f>N16+N18+N20</f>
        <v>670110</v>
      </c>
    </row>
    <row r="16" spans="1:14" ht="50.25" customHeight="1">
      <c r="A16" s="22" t="s">
        <v>80</v>
      </c>
      <c r="B16" s="26">
        <v>62</v>
      </c>
      <c r="C16" s="26">
        <v>0</v>
      </c>
      <c r="D16" s="54" t="s">
        <v>39</v>
      </c>
      <c r="E16" s="51">
        <v>862</v>
      </c>
      <c r="F16" s="48" t="s">
        <v>130</v>
      </c>
      <c r="G16" s="55" t="s">
        <v>163</v>
      </c>
      <c r="H16" s="41" t="s">
        <v>20</v>
      </c>
      <c r="I16" s="30" t="e">
        <f>I17</f>
        <v>#REF!</v>
      </c>
      <c r="J16" s="30" t="e">
        <f>J17</f>
        <v>#REF!</v>
      </c>
      <c r="K16" s="30" t="e">
        <f t="shared" si="0"/>
        <v>#REF!</v>
      </c>
      <c r="L16" s="30">
        <f>L17</f>
        <v>652500</v>
      </c>
      <c r="M16" s="30">
        <f>M17</f>
        <v>605300</v>
      </c>
      <c r="N16" s="30">
        <f>N17</f>
        <v>605300</v>
      </c>
    </row>
    <row r="17" spans="1:14" ht="24.75" customHeight="1">
      <c r="A17" s="22" t="s">
        <v>81</v>
      </c>
      <c r="B17" s="26">
        <v>62</v>
      </c>
      <c r="C17" s="26">
        <v>0</v>
      </c>
      <c r="D17" s="54" t="s">
        <v>39</v>
      </c>
      <c r="E17" s="51">
        <v>862</v>
      </c>
      <c r="F17" s="48" t="s">
        <v>130</v>
      </c>
      <c r="G17" s="55" t="s">
        <v>163</v>
      </c>
      <c r="H17" s="41" t="s">
        <v>21</v>
      </c>
      <c r="I17" s="30" t="e">
        <f>'3.Вед. '!#REF!</f>
        <v>#REF!</v>
      </c>
      <c r="J17" s="30" t="e">
        <f>'3.Вед. '!#REF!</f>
        <v>#REF!</v>
      </c>
      <c r="K17" s="30" t="e">
        <f t="shared" si="0"/>
        <v>#REF!</v>
      </c>
      <c r="L17" s="30">
        <f>'3.Вед. '!J17</f>
        <v>652500</v>
      </c>
      <c r="M17" s="30">
        <f>'3.Вед. '!K17</f>
        <v>605300</v>
      </c>
      <c r="N17" s="30">
        <f>'3.Вед. '!L17</f>
        <v>605300</v>
      </c>
    </row>
    <row r="18" spans="1:14" ht="24.75" customHeight="1">
      <c r="A18" s="29" t="s">
        <v>117</v>
      </c>
      <c r="B18" s="26">
        <v>62</v>
      </c>
      <c r="C18" s="26">
        <v>0</v>
      </c>
      <c r="D18" s="54" t="s">
        <v>39</v>
      </c>
      <c r="E18" s="51">
        <v>862</v>
      </c>
      <c r="F18" s="48" t="s">
        <v>130</v>
      </c>
      <c r="G18" s="55" t="s">
        <v>163</v>
      </c>
      <c r="H18" s="56" t="s">
        <v>22</v>
      </c>
      <c r="I18" s="30" t="e">
        <f>I19</f>
        <v>#REF!</v>
      </c>
      <c r="J18" s="30" t="e">
        <f>J19</f>
        <v>#REF!</v>
      </c>
      <c r="K18" s="30" t="e">
        <f t="shared" si="0"/>
        <v>#REF!</v>
      </c>
      <c r="L18" s="30">
        <f>L19</f>
        <v>175900</v>
      </c>
      <c r="M18" s="30">
        <f>M19</f>
        <v>63400</v>
      </c>
      <c r="N18" s="30">
        <f>N19</f>
        <v>56900</v>
      </c>
    </row>
    <row r="19" spans="1:14" ht="24.75" customHeight="1">
      <c r="A19" s="44" t="s">
        <v>83</v>
      </c>
      <c r="B19" s="26">
        <v>62</v>
      </c>
      <c r="C19" s="26">
        <v>0</v>
      </c>
      <c r="D19" s="54" t="s">
        <v>39</v>
      </c>
      <c r="E19" s="51">
        <v>862</v>
      </c>
      <c r="F19" s="48" t="s">
        <v>130</v>
      </c>
      <c r="G19" s="55" t="s">
        <v>163</v>
      </c>
      <c r="H19" s="56" t="s">
        <v>23</v>
      </c>
      <c r="I19" s="30" t="e">
        <f>'3.Вед. '!#REF!</f>
        <v>#REF!</v>
      </c>
      <c r="J19" s="30" t="e">
        <f>'3.Вед. '!#REF!</f>
        <v>#REF!</v>
      </c>
      <c r="K19" s="30" t="e">
        <f t="shared" si="0"/>
        <v>#REF!</v>
      </c>
      <c r="L19" s="30">
        <f>'3.Вед. '!J19</f>
        <v>175900</v>
      </c>
      <c r="M19" s="30">
        <f>'3.Вед. '!K19</f>
        <v>63400</v>
      </c>
      <c r="N19" s="30">
        <f>'3.Вед. '!L19</f>
        <v>56900</v>
      </c>
    </row>
    <row r="20" spans="1:14" ht="15.75" customHeight="1">
      <c r="A20" s="57" t="s">
        <v>24</v>
      </c>
      <c r="B20" s="26">
        <v>62</v>
      </c>
      <c r="C20" s="26">
        <v>0</v>
      </c>
      <c r="D20" s="54" t="s">
        <v>39</v>
      </c>
      <c r="E20" s="51">
        <v>862</v>
      </c>
      <c r="F20" s="48" t="s">
        <v>130</v>
      </c>
      <c r="G20" s="55" t="s">
        <v>163</v>
      </c>
      <c r="H20" s="41" t="s">
        <v>25</v>
      </c>
      <c r="I20" s="30" t="e">
        <f>I21</f>
        <v>#REF!</v>
      </c>
      <c r="J20" s="30" t="e">
        <f>J21</f>
        <v>#REF!</v>
      </c>
      <c r="K20" s="30" t="e">
        <f t="shared" si="0"/>
        <v>#REF!</v>
      </c>
      <c r="L20" s="30">
        <f>L21</f>
        <v>7910</v>
      </c>
      <c r="M20" s="30">
        <f>M21</f>
        <v>7910</v>
      </c>
      <c r="N20" s="30">
        <f>N21</f>
        <v>7910</v>
      </c>
    </row>
    <row r="21" spans="1:14" ht="15.75" customHeight="1">
      <c r="A21" s="45" t="s">
        <v>115</v>
      </c>
      <c r="B21" s="26">
        <v>62</v>
      </c>
      <c r="C21" s="26">
        <v>0</v>
      </c>
      <c r="D21" s="54" t="s">
        <v>39</v>
      </c>
      <c r="E21" s="51">
        <v>862</v>
      </c>
      <c r="F21" s="48" t="s">
        <v>130</v>
      </c>
      <c r="G21" s="55" t="s">
        <v>163</v>
      </c>
      <c r="H21" s="41" t="s">
        <v>116</v>
      </c>
      <c r="I21" s="30" t="e">
        <f>'3.Вед. '!#REF!</f>
        <v>#REF!</v>
      </c>
      <c r="J21" s="30" t="e">
        <f>'3.Вед. '!#REF!</f>
        <v>#REF!</v>
      </c>
      <c r="K21" s="30" t="e">
        <f t="shared" si="0"/>
        <v>#REF!</v>
      </c>
      <c r="L21" s="30">
        <f>'3.Вед. '!J21</f>
        <v>7910</v>
      </c>
      <c r="M21" s="30">
        <f>'3.Вед. '!K21</f>
        <v>7910</v>
      </c>
      <c r="N21" s="30">
        <f>'3.Вед. '!L21</f>
        <v>7910</v>
      </c>
    </row>
    <row r="22" spans="1:14" ht="27" customHeight="1" hidden="1">
      <c r="A22" s="65" t="s">
        <v>191</v>
      </c>
      <c r="B22" s="26">
        <v>62</v>
      </c>
      <c r="C22" s="26">
        <v>0</v>
      </c>
      <c r="D22" s="54" t="s">
        <v>39</v>
      </c>
      <c r="E22" s="51">
        <v>862</v>
      </c>
      <c r="F22" s="48" t="s">
        <v>204</v>
      </c>
      <c r="G22" s="55"/>
      <c r="H22" s="41"/>
      <c r="I22" s="30" t="e">
        <f>I23</f>
        <v>#REF!</v>
      </c>
      <c r="J22" s="30" t="e">
        <f>J24</f>
        <v>#REF!</v>
      </c>
      <c r="K22" s="30" t="e">
        <f t="shared" si="0"/>
        <v>#REF!</v>
      </c>
      <c r="L22" s="30">
        <f>L24</f>
        <v>0</v>
      </c>
      <c r="M22" s="30">
        <f>M23</f>
        <v>0</v>
      </c>
      <c r="N22" s="30">
        <f>N23</f>
        <v>0</v>
      </c>
    </row>
    <row r="23" spans="1:14" ht="25.5" customHeight="1" hidden="1">
      <c r="A23" s="29" t="s">
        <v>117</v>
      </c>
      <c r="B23" s="26">
        <v>62</v>
      </c>
      <c r="C23" s="26">
        <v>0</v>
      </c>
      <c r="D23" s="54" t="s">
        <v>39</v>
      </c>
      <c r="E23" s="51">
        <v>862</v>
      </c>
      <c r="F23" s="48" t="s">
        <v>204</v>
      </c>
      <c r="G23" s="55" t="s">
        <v>163</v>
      </c>
      <c r="H23" s="56" t="s">
        <v>22</v>
      </c>
      <c r="I23" s="30" t="e">
        <f>I24</f>
        <v>#REF!</v>
      </c>
      <c r="J23" s="30" t="e">
        <f>J24</f>
        <v>#REF!</v>
      </c>
      <c r="K23" s="30" t="e">
        <f t="shared" si="0"/>
        <v>#REF!</v>
      </c>
      <c r="L23" s="30">
        <f>L24</f>
        <v>0</v>
      </c>
      <c r="M23" s="30">
        <f>M24</f>
        <v>0</v>
      </c>
      <c r="N23" s="30">
        <f>N24</f>
        <v>0</v>
      </c>
    </row>
    <row r="24" spans="1:14" ht="27.75" customHeight="1" hidden="1">
      <c r="A24" s="44" t="s">
        <v>83</v>
      </c>
      <c r="B24" s="26">
        <v>62</v>
      </c>
      <c r="C24" s="26">
        <v>0</v>
      </c>
      <c r="D24" s="54" t="s">
        <v>39</v>
      </c>
      <c r="E24" s="51">
        <v>862</v>
      </c>
      <c r="F24" s="48" t="s">
        <v>204</v>
      </c>
      <c r="G24" s="55" t="s">
        <v>163</v>
      </c>
      <c r="H24" s="56" t="s">
        <v>23</v>
      </c>
      <c r="I24" s="30" t="e">
        <f>'3.Вед. '!#REF!</f>
        <v>#REF!</v>
      </c>
      <c r="J24" s="30" t="e">
        <f>'3.Вед. '!#REF!</f>
        <v>#REF!</v>
      </c>
      <c r="K24" s="30" t="e">
        <f t="shared" si="0"/>
        <v>#REF!</v>
      </c>
      <c r="L24" s="30">
        <f>'3.Вед. '!J24</f>
        <v>0</v>
      </c>
      <c r="M24" s="30">
        <f>'3.Вед. '!K24</f>
        <v>0</v>
      </c>
      <c r="N24" s="30">
        <f>'3.Вед. '!L24</f>
        <v>0</v>
      </c>
    </row>
    <row r="25" spans="1:14" ht="15.75" customHeight="1">
      <c r="A25" s="57" t="s">
        <v>164</v>
      </c>
      <c r="B25" s="26">
        <v>62</v>
      </c>
      <c r="C25" s="26">
        <v>0</v>
      </c>
      <c r="D25" s="54" t="s">
        <v>39</v>
      </c>
      <c r="E25" s="51">
        <v>862</v>
      </c>
      <c r="F25" s="48" t="s">
        <v>165</v>
      </c>
      <c r="G25" s="55" t="s">
        <v>166</v>
      </c>
      <c r="H25" s="41"/>
      <c r="I25" s="30" t="e">
        <f aca="true" t="shared" si="2" ref="I25:N26">I26</f>
        <v>#REF!</v>
      </c>
      <c r="J25" s="30">
        <f t="shared" si="2"/>
        <v>0</v>
      </c>
      <c r="K25" s="30" t="e">
        <f t="shared" si="0"/>
        <v>#REF!</v>
      </c>
      <c r="L25" s="30">
        <f t="shared" si="2"/>
        <v>5000</v>
      </c>
      <c r="M25" s="30">
        <f t="shared" si="2"/>
        <v>5000</v>
      </c>
      <c r="N25" s="30">
        <f t="shared" si="2"/>
        <v>5000</v>
      </c>
    </row>
    <row r="26" spans="1:14" ht="15.75" customHeight="1">
      <c r="A26" s="57" t="s">
        <v>24</v>
      </c>
      <c r="B26" s="26">
        <v>62</v>
      </c>
      <c r="C26" s="26">
        <v>0</v>
      </c>
      <c r="D26" s="54" t="s">
        <v>39</v>
      </c>
      <c r="E26" s="51">
        <v>862</v>
      </c>
      <c r="F26" s="48" t="s">
        <v>165</v>
      </c>
      <c r="G26" s="55" t="s">
        <v>166</v>
      </c>
      <c r="H26" s="41" t="s">
        <v>25</v>
      </c>
      <c r="I26" s="30" t="e">
        <f t="shared" si="2"/>
        <v>#REF!</v>
      </c>
      <c r="J26" s="30">
        <f t="shared" si="2"/>
        <v>0</v>
      </c>
      <c r="K26" s="30" t="e">
        <f t="shared" si="0"/>
        <v>#REF!</v>
      </c>
      <c r="L26" s="30">
        <f t="shared" si="2"/>
        <v>5000</v>
      </c>
      <c r="M26" s="30">
        <f t="shared" si="2"/>
        <v>5000</v>
      </c>
      <c r="N26" s="30">
        <f t="shared" si="2"/>
        <v>5000</v>
      </c>
    </row>
    <row r="27" spans="1:14" ht="15.75" customHeight="1">
      <c r="A27" s="45" t="s">
        <v>115</v>
      </c>
      <c r="B27" s="26">
        <v>62</v>
      </c>
      <c r="C27" s="26">
        <v>0</v>
      </c>
      <c r="D27" s="54" t="s">
        <v>39</v>
      </c>
      <c r="E27" s="51">
        <v>862</v>
      </c>
      <c r="F27" s="48" t="s">
        <v>165</v>
      </c>
      <c r="G27" s="55" t="s">
        <v>166</v>
      </c>
      <c r="H27" s="41" t="s">
        <v>116</v>
      </c>
      <c r="I27" s="30" t="e">
        <f>'3.Вед. '!#REF!</f>
        <v>#REF!</v>
      </c>
      <c r="J27" s="30">
        <v>0</v>
      </c>
      <c r="K27" s="30" t="e">
        <f t="shared" si="0"/>
        <v>#REF!</v>
      </c>
      <c r="L27" s="30">
        <v>5000</v>
      </c>
      <c r="M27" s="30">
        <f>'3.Вед. '!K27</f>
        <v>5000</v>
      </c>
      <c r="N27" s="30">
        <f>'3.Вед. '!L27</f>
        <v>5000</v>
      </c>
    </row>
    <row r="28" spans="1:15" s="15" customFormat="1" ht="61.5" customHeight="1">
      <c r="A28" s="22" t="s">
        <v>122</v>
      </c>
      <c r="B28" s="26">
        <v>62</v>
      </c>
      <c r="C28" s="26">
        <v>0</v>
      </c>
      <c r="D28" s="54" t="s">
        <v>39</v>
      </c>
      <c r="E28" s="51">
        <v>862</v>
      </c>
      <c r="F28" s="48" t="s">
        <v>131</v>
      </c>
      <c r="G28" s="55" t="s">
        <v>167</v>
      </c>
      <c r="H28" s="41"/>
      <c r="I28" s="30" t="e">
        <f aca="true" t="shared" si="3" ref="I28:N29">I29</f>
        <v>#REF!</v>
      </c>
      <c r="J28" s="30">
        <f t="shared" si="3"/>
        <v>0</v>
      </c>
      <c r="K28" s="30" t="e">
        <f t="shared" si="0"/>
        <v>#REF!</v>
      </c>
      <c r="L28" s="30">
        <f t="shared" si="3"/>
        <v>3000</v>
      </c>
      <c r="M28" s="30">
        <f t="shared" si="3"/>
        <v>3000</v>
      </c>
      <c r="N28" s="30">
        <f t="shared" si="3"/>
        <v>3000</v>
      </c>
      <c r="O28" s="12"/>
    </row>
    <row r="29" spans="1:14" ht="14.25" customHeight="1">
      <c r="A29" s="46" t="s">
        <v>54</v>
      </c>
      <c r="B29" s="26">
        <v>62</v>
      </c>
      <c r="C29" s="26">
        <v>0</v>
      </c>
      <c r="D29" s="54" t="s">
        <v>39</v>
      </c>
      <c r="E29" s="51">
        <v>862</v>
      </c>
      <c r="F29" s="48" t="s">
        <v>131</v>
      </c>
      <c r="G29" s="55" t="s">
        <v>167</v>
      </c>
      <c r="H29" s="41" t="s">
        <v>41</v>
      </c>
      <c r="I29" s="30" t="e">
        <f t="shared" si="3"/>
        <v>#REF!</v>
      </c>
      <c r="J29" s="30">
        <f t="shared" si="3"/>
        <v>0</v>
      </c>
      <c r="K29" s="30" t="e">
        <f t="shared" si="0"/>
        <v>#REF!</v>
      </c>
      <c r="L29" s="30">
        <f t="shared" si="3"/>
        <v>3000</v>
      </c>
      <c r="M29" s="30">
        <f t="shared" si="3"/>
        <v>3000</v>
      </c>
      <c r="N29" s="30">
        <f t="shared" si="3"/>
        <v>3000</v>
      </c>
    </row>
    <row r="30" spans="1:14" ht="16.5" customHeight="1">
      <c r="A30" s="46" t="s">
        <v>62</v>
      </c>
      <c r="B30" s="26">
        <v>62</v>
      </c>
      <c r="C30" s="26">
        <v>0</v>
      </c>
      <c r="D30" s="54" t="s">
        <v>39</v>
      </c>
      <c r="E30" s="51">
        <v>862</v>
      </c>
      <c r="F30" s="48" t="s">
        <v>131</v>
      </c>
      <c r="G30" s="55" t="s">
        <v>167</v>
      </c>
      <c r="H30" s="56" t="s">
        <v>29</v>
      </c>
      <c r="I30" s="30" t="e">
        <f>'3.Вед. '!#REF!</f>
        <v>#REF!</v>
      </c>
      <c r="J30" s="30">
        <v>0</v>
      </c>
      <c r="K30" s="30" t="e">
        <f t="shared" si="0"/>
        <v>#REF!</v>
      </c>
      <c r="L30" s="30">
        <v>3000</v>
      </c>
      <c r="M30" s="30">
        <f>'3.Вед. '!K31</f>
        <v>3000</v>
      </c>
      <c r="N30" s="30">
        <f>'3.Вед. '!L31</f>
        <v>3000</v>
      </c>
    </row>
    <row r="31" spans="1:14" ht="48.75" customHeight="1">
      <c r="A31" s="22" t="s">
        <v>123</v>
      </c>
      <c r="B31" s="26">
        <v>62</v>
      </c>
      <c r="C31" s="26">
        <v>0</v>
      </c>
      <c r="D31" s="54" t="s">
        <v>39</v>
      </c>
      <c r="E31" s="51">
        <v>862</v>
      </c>
      <c r="F31" s="48" t="s">
        <v>132</v>
      </c>
      <c r="G31" s="55" t="s">
        <v>168</v>
      </c>
      <c r="H31" s="54"/>
      <c r="I31" s="30">
        <f aca="true" t="shared" si="4" ref="I31:N32">I32</f>
        <v>500</v>
      </c>
      <c r="J31" s="30" t="e">
        <f>J32+J34</f>
        <v>#REF!</v>
      </c>
      <c r="K31" s="30" t="e">
        <f t="shared" si="0"/>
        <v>#REF!</v>
      </c>
      <c r="L31" s="30">
        <f>L32+L34</f>
        <v>800</v>
      </c>
      <c r="M31" s="30">
        <f>M32+M34</f>
        <v>800</v>
      </c>
      <c r="N31" s="30">
        <f>N32+N34</f>
        <v>800</v>
      </c>
    </row>
    <row r="32" spans="1:14" ht="16.5" customHeight="1">
      <c r="A32" s="46" t="s">
        <v>54</v>
      </c>
      <c r="B32" s="26">
        <v>62</v>
      </c>
      <c r="C32" s="26">
        <v>0</v>
      </c>
      <c r="D32" s="54" t="s">
        <v>39</v>
      </c>
      <c r="E32" s="51">
        <v>862</v>
      </c>
      <c r="F32" s="48" t="s">
        <v>132</v>
      </c>
      <c r="G32" s="55" t="s">
        <v>168</v>
      </c>
      <c r="H32" s="41" t="s">
        <v>41</v>
      </c>
      <c r="I32" s="30">
        <f t="shared" si="4"/>
        <v>500</v>
      </c>
      <c r="J32" s="30">
        <f t="shared" si="4"/>
        <v>0</v>
      </c>
      <c r="K32" s="30">
        <f t="shared" si="0"/>
        <v>500</v>
      </c>
      <c r="L32" s="30">
        <f t="shared" si="4"/>
        <v>500</v>
      </c>
      <c r="M32" s="30">
        <f t="shared" si="4"/>
        <v>500</v>
      </c>
      <c r="N32" s="30">
        <f t="shared" si="4"/>
        <v>500</v>
      </c>
    </row>
    <row r="33" spans="1:14" ht="15.75" customHeight="1">
      <c r="A33" s="46" t="s">
        <v>62</v>
      </c>
      <c r="B33" s="26">
        <v>62</v>
      </c>
      <c r="C33" s="26">
        <v>0</v>
      </c>
      <c r="D33" s="54" t="s">
        <v>39</v>
      </c>
      <c r="E33" s="51">
        <v>862</v>
      </c>
      <c r="F33" s="48" t="s">
        <v>132</v>
      </c>
      <c r="G33" s="55" t="s">
        <v>168</v>
      </c>
      <c r="H33" s="56" t="s">
        <v>29</v>
      </c>
      <c r="I33" s="30">
        <f>'[2]6.Вед.20-22 '!L51</f>
        <v>500</v>
      </c>
      <c r="J33" s="30">
        <v>0</v>
      </c>
      <c r="K33" s="30">
        <f t="shared" si="0"/>
        <v>500</v>
      </c>
      <c r="L33" s="30">
        <v>500</v>
      </c>
      <c r="M33" s="30">
        <v>500</v>
      </c>
      <c r="N33" s="30">
        <v>500</v>
      </c>
    </row>
    <row r="34" spans="1:14" ht="27" customHeight="1">
      <c r="A34" s="29" t="s">
        <v>117</v>
      </c>
      <c r="B34" s="26">
        <v>62</v>
      </c>
      <c r="C34" s="26">
        <v>0</v>
      </c>
      <c r="D34" s="54" t="s">
        <v>39</v>
      </c>
      <c r="E34" s="51">
        <v>862</v>
      </c>
      <c r="F34" s="48" t="s">
        <v>205</v>
      </c>
      <c r="G34" s="55" t="s">
        <v>163</v>
      </c>
      <c r="H34" s="56" t="s">
        <v>41</v>
      </c>
      <c r="I34" s="30" t="e">
        <f aca="true" t="shared" si="5" ref="I34:N34">I35</f>
        <v>#REF!</v>
      </c>
      <c r="J34" s="30" t="e">
        <f t="shared" si="5"/>
        <v>#REF!</v>
      </c>
      <c r="K34" s="30" t="e">
        <f t="shared" si="0"/>
        <v>#REF!</v>
      </c>
      <c r="L34" s="30">
        <f t="shared" si="5"/>
        <v>300</v>
      </c>
      <c r="M34" s="30">
        <f t="shared" si="5"/>
        <v>300</v>
      </c>
      <c r="N34" s="30">
        <f t="shared" si="5"/>
        <v>300</v>
      </c>
    </row>
    <row r="35" spans="1:14" ht="28.5" customHeight="1">
      <c r="A35" s="44" t="s">
        <v>83</v>
      </c>
      <c r="B35" s="26">
        <v>62</v>
      </c>
      <c r="C35" s="26">
        <v>0</v>
      </c>
      <c r="D35" s="54" t="s">
        <v>39</v>
      </c>
      <c r="E35" s="51">
        <v>862</v>
      </c>
      <c r="F35" s="48" t="s">
        <v>205</v>
      </c>
      <c r="G35" s="55" t="s">
        <v>163</v>
      </c>
      <c r="H35" s="56" t="s">
        <v>29</v>
      </c>
      <c r="I35" s="30" t="e">
        <f>'3.Вед. '!#REF!</f>
        <v>#REF!</v>
      </c>
      <c r="J35" s="30" t="e">
        <f>'3.Вед. '!#REF!</f>
        <v>#REF!</v>
      </c>
      <c r="K35" s="30" t="e">
        <f t="shared" si="0"/>
        <v>#REF!</v>
      </c>
      <c r="L35" s="30">
        <f>'3.Вед. '!J34</f>
        <v>300</v>
      </c>
      <c r="M35" s="30">
        <f>'3.Вед. '!K34</f>
        <v>300</v>
      </c>
      <c r="N35" s="30">
        <f>'3.Вед. '!L34</f>
        <v>300</v>
      </c>
    </row>
    <row r="36" spans="1:14" ht="27.75" customHeight="1" hidden="1">
      <c r="A36" s="44" t="s">
        <v>234</v>
      </c>
      <c r="B36" s="26">
        <v>62</v>
      </c>
      <c r="C36" s="26">
        <v>0</v>
      </c>
      <c r="D36" s="54" t="s">
        <v>39</v>
      </c>
      <c r="E36" s="51">
        <v>862</v>
      </c>
      <c r="F36" s="48" t="s">
        <v>240</v>
      </c>
      <c r="G36" s="55"/>
      <c r="H36" s="56"/>
      <c r="I36" s="30"/>
      <c r="J36" s="30" t="e">
        <f>J38</f>
        <v>#REF!</v>
      </c>
      <c r="K36" s="30" t="e">
        <f t="shared" si="0"/>
        <v>#REF!</v>
      </c>
      <c r="L36" s="30">
        <f>L38</f>
        <v>0</v>
      </c>
      <c r="M36" s="30"/>
      <c r="N36" s="30"/>
    </row>
    <row r="37" spans="1:14" ht="26.25" customHeight="1" hidden="1">
      <c r="A37" s="44" t="s">
        <v>117</v>
      </c>
      <c r="B37" s="26">
        <v>62</v>
      </c>
      <c r="C37" s="26">
        <v>0</v>
      </c>
      <c r="D37" s="54" t="s">
        <v>39</v>
      </c>
      <c r="E37" s="51">
        <v>862</v>
      </c>
      <c r="F37" s="48" t="s">
        <v>240</v>
      </c>
      <c r="G37" s="55"/>
      <c r="H37" s="56" t="s">
        <v>22</v>
      </c>
      <c r="I37" s="30"/>
      <c r="J37" s="30" t="e">
        <f>J38</f>
        <v>#REF!</v>
      </c>
      <c r="K37" s="30" t="e">
        <f t="shared" si="0"/>
        <v>#REF!</v>
      </c>
      <c r="L37" s="30">
        <f>L38</f>
        <v>0</v>
      </c>
      <c r="M37" s="30"/>
      <c r="N37" s="30"/>
    </row>
    <row r="38" spans="1:14" ht="28.5" customHeight="1" hidden="1">
      <c r="A38" s="44" t="s">
        <v>83</v>
      </c>
      <c r="B38" s="26">
        <v>62</v>
      </c>
      <c r="C38" s="26">
        <v>0</v>
      </c>
      <c r="D38" s="54" t="s">
        <v>39</v>
      </c>
      <c r="E38" s="51">
        <v>862</v>
      </c>
      <c r="F38" s="48" t="s">
        <v>240</v>
      </c>
      <c r="G38" s="55"/>
      <c r="H38" s="56" t="s">
        <v>23</v>
      </c>
      <c r="I38" s="30"/>
      <c r="J38" s="30" t="e">
        <f>'3.Вед. '!#REF!</f>
        <v>#REF!</v>
      </c>
      <c r="K38" s="30" t="e">
        <f t="shared" si="0"/>
        <v>#REF!</v>
      </c>
      <c r="L38" s="30">
        <f>'3.Вед. '!J46</f>
        <v>0</v>
      </c>
      <c r="M38" s="30"/>
      <c r="N38" s="30"/>
    </row>
    <row r="39" spans="1:14" ht="53.25" customHeight="1" hidden="1">
      <c r="A39" s="44" t="s">
        <v>238</v>
      </c>
      <c r="B39" s="26">
        <v>62</v>
      </c>
      <c r="C39" s="26">
        <v>0</v>
      </c>
      <c r="D39" s="54" t="s">
        <v>39</v>
      </c>
      <c r="E39" s="51">
        <v>862</v>
      </c>
      <c r="F39" s="48" t="s">
        <v>241</v>
      </c>
      <c r="G39" s="55"/>
      <c r="H39" s="56"/>
      <c r="I39" s="30"/>
      <c r="J39" s="30"/>
      <c r="K39" s="30">
        <f t="shared" si="0"/>
        <v>0</v>
      </c>
      <c r="L39" s="30">
        <f>L41</f>
        <v>0</v>
      </c>
      <c r="M39" s="30"/>
      <c r="N39" s="30"/>
    </row>
    <row r="40" spans="1:14" ht="15" customHeight="1" hidden="1">
      <c r="A40" s="44" t="s">
        <v>24</v>
      </c>
      <c r="B40" s="26">
        <v>62</v>
      </c>
      <c r="C40" s="26">
        <v>0</v>
      </c>
      <c r="D40" s="54" t="s">
        <v>39</v>
      </c>
      <c r="E40" s="51">
        <v>862</v>
      </c>
      <c r="F40" s="48" t="s">
        <v>241</v>
      </c>
      <c r="G40" s="55"/>
      <c r="H40" s="56" t="s">
        <v>25</v>
      </c>
      <c r="I40" s="30"/>
      <c r="J40" s="30"/>
      <c r="K40" s="30">
        <f t="shared" si="0"/>
        <v>0</v>
      </c>
      <c r="L40" s="30">
        <f>L41</f>
        <v>0</v>
      </c>
      <c r="M40" s="30"/>
      <c r="N40" s="30"/>
    </row>
    <row r="41" spans="1:14" ht="20.25" customHeight="1" hidden="1">
      <c r="A41" s="44" t="s">
        <v>247</v>
      </c>
      <c r="B41" s="26">
        <v>62</v>
      </c>
      <c r="C41" s="26">
        <v>0</v>
      </c>
      <c r="D41" s="54" t="s">
        <v>39</v>
      </c>
      <c r="E41" s="51">
        <v>862</v>
      </c>
      <c r="F41" s="48" t="s">
        <v>241</v>
      </c>
      <c r="G41" s="55"/>
      <c r="H41" s="56" t="s">
        <v>246</v>
      </c>
      <c r="I41" s="30"/>
      <c r="J41" s="30"/>
      <c r="K41" s="30">
        <f t="shared" si="0"/>
        <v>0</v>
      </c>
      <c r="L41" s="30">
        <f>'3.Вед. '!J49</f>
        <v>0</v>
      </c>
      <c r="M41" s="30"/>
      <c r="N41" s="30"/>
    </row>
    <row r="42" spans="1:14" s="15" customFormat="1" ht="36.75" customHeight="1">
      <c r="A42" s="174" t="s">
        <v>169</v>
      </c>
      <c r="B42" s="163">
        <v>62</v>
      </c>
      <c r="C42" s="163">
        <v>0</v>
      </c>
      <c r="D42" s="226" t="s">
        <v>40</v>
      </c>
      <c r="E42" s="199"/>
      <c r="F42" s="166"/>
      <c r="G42" s="220"/>
      <c r="H42" s="167"/>
      <c r="I42" s="188" t="e">
        <f aca="true" t="shared" si="6" ref="I42:N43">I43</f>
        <v>#REF!</v>
      </c>
      <c r="J42" s="188" t="e">
        <f t="shared" si="6"/>
        <v>#REF!</v>
      </c>
      <c r="K42" s="188" t="e">
        <f t="shared" si="0"/>
        <v>#REF!</v>
      </c>
      <c r="L42" s="188">
        <f t="shared" si="6"/>
        <v>114948.95999999999</v>
      </c>
      <c r="M42" s="188">
        <f t="shared" si="6"/>
        <v>120127.92</v>
      </c>
      <c r="N42" s="188">
        <f t="shared" si="6"/>
        <v>124362.8</v>
      </c>
    </row>
    <row r="43" spans="1:14" ht="15.75" customHeight="1">
      <c r="A43" s="53" t="s">
        <v>118</v>
      </c>
      <c r="B43" s="26">
        <v>62</v>
      </c>
      <c r="C43" s="26">
        <v>0</v>
      </c>
      <c r="D43" s="54" t="s">
        <v>40</v>
      </c>
      <c r="E43" s="109">
        <v>862</v>
      </c>
      <c r="F43" s="41"/>
      <c r="G43" s="108"/>
      <c r="H43" s="56"/>
      <c r="I43" s="30" t="e">
        <f t="shared" si="6"/>
        <v>#REF!</v>
      </c>
      <c r="J43" s="30" t="e">
        <f t="shared" si="6"/>
        <v>#REF!</v>
      </c>
      <c r="K43" s="30" t="e">
        <f t="shared" si="0"/>
        <v>#REF!</v>
      </c>
      <c r="L43" s="30">
        <f t="shared" si="6"/>
        <v>114948.95999999999</v>
      </c>
      <c r="M43" s="30">
        <f t="shared" si="6"/>
        <v>120127.92</v>
      </c>
      <c r="N43" s="30">
        <f t="shared" si="6"/>
        <v>124362.8</v>
      </c>
    </row>
    <row r="44" spans="1:14" s="16" customFormat="1" ht="39" customHeight="1">
      <c r="A44" s="57" t="s">
        <v>296</v>
      </c>
      <c r="B44" s="26">
        <v>62</v>
      </c>
      <c r="C44" s="26">
        <v>0</v>
      </c>
      <c r="D44" s="54" t="s">
        <v>40</v>
      </c>
      <c r="E44" s="61">
        <v>862</v>
      </c>
      <c r="F44" s="41" t="s">
        <v>133</v>
      </c>
      <c r="G44" s="55" t="s">
        <v>170</v>
      </c>
      <c r="H44" s="41"/>
      <c r="I44" s="30" t="e">
        <f>I45+I47</f>
        <v>#REF!</v>
      </c>
      <c r="J44" s="30" t="e">
        <f>J45+J47</f>
        <v>#REF!</v>
      </c>
      <c r="K44" s="30" t="e">
        <f t="shared" si="0"/>
        <v>#REF!</v>
      </c>
      <c r="L44" s="30">
        <f>L45+L47</f>
        <v>114948.95999999999</v>
      </c>
      <c r="M44" s="30">
        <f>M45+M47</f>
        <v>120127.92</v>
      </c>
      <c r="N44" s="30">
        <f>N45+N47</f>
        <v>124362.8</v>
      </c>
    </row>
    <row r="45" spans="1:14" ht="62.25" customHeight="1">
      <c r="A45" s="22" t="s">
        <v>80</v>
      </c>
      <c r="B45" s="26">
        <v>62</v>
      </c>
      <c r="C45" s="26">
        <v>0</v>
      </c>
      <c r="D45" s="54" t="s">
        <v>40</v>
      </c>
      <c r="E45" s="61">
        <v>862</v>
      </c>
      <c r="F45" s="41" t="s">
        <v>133</v>
      </c>
      <c r="G45" s="55" t="s">
        <v>170</v>
      </c>
      <c r="H45" s="41" t="s">
        <v>20</v>
      </c>
      <c r="I45" s="30" t="e">
        <f>I46</f>
        <v>#REF!</v>
      </c>
      <c r="J45" s="30" t="e">
        <f>J46</f>
        <v>#REF!</v>
      </c>
      <c r="K45" s="30" t="e">
        <f t="shared" si="0"/>
        <v>#REF!</v>
      </c>
      <c r="L45" s="30">
        <f>L46</f>
        <v>101400</v>
      </c>
      <c r="M45" s="30">
        <f>M46</f>
        <v>101400</v>
      </c>
      <c r="N45" s="30">
        <f>N46</f>
        <v>101400</v>
      </c>
    </row>
    <row r="46" spans="1:14" ht="26.25" customHeight="1">
      <c r="A46" s="22" t="s">
        <v>81</v>
      </c>
      <c r="B46" s="26">
        <v>62</v>
      </c>
      <c r="C46" s="26">
        <v>0</v>
      </c>
      <c r="D46" s="54" t="s">
        <v>40</v>
      </c>
      <c r="E46" s="61">
        <v>862</v>
      </c>
      <c r="F46" s="41" t="s">
        <v>133</v>
      </c>
      <c r="G46" s="55" t="s">
        <v>170</v>
      </c>
      <c r="H46" s="41" t="s">
        <v>21</v>
      </c>
      <c r="I46" s="30" t="e">
        <f>'3.Вед. '!#REF!</f>
        <v>#REF!</v>
      </c>
      <c r="J46" s="30" t="e">
        <f>'3.Вед. '!#REF!</f>
        <v>#REF!</v>
      </c>
      <c r="K46" s="30" t="e">
        <f t="shared" si="0"/>
        <v>#REF!</v>
      </c>
      <c r="L46" s="30">
        <f>'3.Вед. '!J60</f>
        <v>101400</v>
      </c>
      <c r="M46" s="30">
        <f>'3.Вед. '!K60</f>
        <v>101400</v>
      </c>
      <c r="N46" s="30">
        <f>'3.Вед. '!L60</f>
        <v>101400</v>
      </c>
    </row>
    <row r="47" spans="1:14" ht="24" customHeight="1">
      <c r="A47" s="29" t="s">
        <v>117</v>
      </c>
      <c r="B47" s="26">
        <v>62</v>
      </c>
      <c r="C47" s="26">
        <v>0</v>
      </c>
      <c r="D47" s="54" t="s">
        <v>40</v>
      </c>
      <c r="E47" s="61">
        <v>862</v>
      </c>
      <c r="F47" s="41" t="s">
        <v>133</v>
      </c>
      <c r="G47" s="55" t="s">
        <v>170</v>
      </c>
      <c r="H47" s="41" t="s">
        <v>22</v>
      </c>
      <c r="I47" s="30" t="e">
        <f>I48</f>
        <v>#REF!</v>
      </c>
      <c r="J47" s="30" t="e">
        <f>J48</f>
        <v>#REF!</v>
      </c>
      <c r="K47" s="30" t="e">
        <f t="shared" si="0"/>
        <v>#REF!</v>
      </c>
      <c r="L47" s="30">
        <f>L48</f>
        <v>13548.96</v>
      </c>
      <c r="M47" s="30">
        <f>M48</f>
        <v>18727.92</v>
      </c>
      <c r="N47" s="30">
        <f>N48</f>
        <v>22962.8</v>
      </c>
    </row>
    <row r="48" spans="1:14" ht="24.75" customHeight="1">
      <c r="A48" s="44" t="s">
        <v>83</v>
      </c>
      <c r="B48" s="26">
        <v>62</v>
      </c>
      <c r="C48" s="26">
        <v>0</v>
      </c>
      <c r="D48" s="54" t="s">
        <v>40</v>
      </c>
      <c r="E48" s="61">
        <v>862</v>
      </c>
      <c r="F48" s="41" t="s">
        <v>133</v>
      </c>
      <c r="G48" s="55" t="s">
        <v>170</v>
      </c>
      <c r="H48" s="41" t="s">
        <v>23</v>
      </c>
      <c r="I48" s="30" t="e">
        <f>'3.Вед. '!#REF!</f>
        <v>#REF!</v>
      </c>
      <c r="J48" s="30" t="e">
        <f>'3.Вед. '!#REF!</f>
        <v>#REF!</v>
      </c>
      <c r="K48" s="30" t="e">
        <f t="shared" si="0"/>
        <v>#REF!</v>
      </c>
      <c r="L48" s="30">
        <f>'3.Вед. '!J62</f>
        <v>13548.96</v>
      </c>
      <c r="M48" s="30">
        <f>'3.Вед. '!K62</f>
        <v>18727.92</v>
      </c>
      <c r="N48" s="30">
        <f>'3.Вед. '!L62</f>
        <v>22962.8</v>
      </c>
    </row>
    <row r="49" spans="1:14" s="15" customFormat="1" ht="39" customHeight="1" hidden="1">
      <c r="A49" s="174" t="s">
        <v>171</v>
      </c>
      <c r="B49" s="163">
        <v>62</v>
      </c>
      <c r="C49" s="26">
        <v>0</v>
      </c>
      <c r="D49" s="226" t="s">
        <v>42</v>
      </c>
      <c r="E49" s="194"/>
      <c r="F49" s="166"/>
      <c r="G49" s="220"/>
      <c r="H49" s="167"/>
      <c r="I49" s="188" t="e">
        <f aca="true" t="shared" si="7" ref="I49:N50">I50</f>
        <v>#REF!</v>
      </c>
      <c r="J49" s="188" t="e">
        <f t="shared" si="7"/>
        <v>#REF!</v>
      </c>
      <c r="K49" s="188" t="e">
        <f>J49+I49</f>
        <v>#REF!</v>
      </c>
      <c r="L49" s="188">
        <f t="shared" si="7"/>
        <v>0</v>
      </c>
      <c r="M49" s="188">
        <f t="shared" si="7"/>
        <v>0</v>
      </c>
      <c r="N49" s="188">
        <f t="shared" si="7"/>
        <v>0</v>
      </c>
    </row>
    <row r="50" spans="1:14" ht="14.25" customHeight="1" hidden="1">
      <c r="A50" s="53" t="s">
        <v>118</v>
      </c>
      <c r="B50" s="26">
        <v>62</v>
      </c>
      <c r="C50" s="26">
        <v>0</v>
      </c>
      <c r="D50" s="54" t="s">
        <v>42</v>
      </c>
      <c r="E50" s="109">
        <v>862</v>
      </c>
      <c r="F50" s="41"/>
      <c r="G50" s="108"/>
      <c r="H50" s="56"/>
      <c r="I50" s="30" t="e">
        <f t="shared" si="7"/>
        <v>#REF!</v>
      </c>
      <c r="J50" s="30" t="e">
        <f>J51</f>
        <v>#REF!</v>
      </c>
      <c r="K50" s="30" t="e">
        <f t="shared" si="0"/>
        <v>#REF!</v>
      </c>
      <c r="L50" s="30">
        <f>L51</f>
        <v>0</v>
      </c>
      <c r="M50" s="30">
        <f t="shared" si="7"/>
        <v>0</v>
      </c>
      <c r="N50" s="30">
        <f t="shared" si="7"/>
        <v>0</v>
      </c>
    </row>
    <row r="51" spans="1:14" ht="15" customHeight="1" hidden="1">
      <c r="A51" s="57" t="s">
        <v>85</v>
      </c>
      <c r="B51" s="26">
        <v>62</v>
      </c>
      <c r="C51" s="26">
        <v>0</v>
      </c>
      <c r="D51" s="54" t="s">
        <v>42</v>
      </c>
      <c r="E51" s="51">
        <v>862</v>
      </c>
      <c r="F51" s="54" t="s">
        <v>172</v>
      </c>
      <c r="G51" s="55" t="s">
        <v>173</v>
      </c>
      <c r="H51" s="41"/>
      <c r="I51" s="30" t="e">
        <f>I52+I54</f>
        <v>#REF!</v>
      </c>
      <c r="J51" s="30" t="e">
        <f>J55</f>
        <v>#REF!</v>
      </c>
      <c r="K51" s="30" t="e">
        <f t="shared" si="0"/>
        <v>#REF!</v>
      </c>
      <c r="L51" s="30">
        <f>L55</f>
        <v>0</v>
      </c>
      <c r="M51" s="30">
        <f>M52+M54</f>
        <v>0</v>
      </c>
      <c r="N51" s="30">
        <f>N52+N54</f>
        <v>0</v>
      </c>
    </row>
    <row r="52" spans="1:14" ht="60.75" customHeight="1" hidden="1">
      <c r="A52" s="22" t="s">
        <v>80</v>
      </c>
      <c r="B52" s="26">
        <v>62</v>
      </c>
      <c r="C52" s="26">
        <v>0</v>
      </c>
      <c r="D52" s="54" t="s">
        <v>42</v>
      </c>
      <c r="E52" s="51">
        <v>862</v>
      </c>
      <c r="F52" s="54" t="s">
        <v>172</v>
      </c>
      <c r="G52" s="55" t="s">
        <v>173</v>
      </c>
      <c r="H52" s="41" t="s">
        <v>20</v>
      </c>
      <c r="I52" s="30">
        <f>I53</f>
        <v>0</v>
      </c>
      <c r="J52" s="30"/>
      <c r="K52" s="30">
        <f t="shared" si="0"/>
        <v>0</v>
      </c>
      <c r="L52" s="30"/>
      <c r="M52" s="30">
        <f>M53</f>
        <v>0</v>
      </c>
      <c r="N52" s="30">
        <f>N53</f>
        <v>0</v>
      </c>
    </row>
    <row r="53" spans="1:14" ht="15" customHeight="1" hidden="1">
      <c r="A53" s="22" t="s">
        <v>88</v>
      </c>
      <c r="B53" s="26">
        <v>62</v>
      </c>
      <c r="C53" s="26">
        <v>0</v>
      </c>
      <c r="D53" s="54" t="s">
        <v>42</v>
      </c>
      <c r="E53" s="47">
        <v>862</v>
      </c>
      <c r="F53" s="54" t="s">
        <v>172</v>
      </c>
      <c r="G53" s="55" t="s">
        <v>173</v>
      </c>
      <c r="H53" s="41" t="s">
        <v>87</v>
      </c>
      <c r="I53" s="30">
        <v>0</v>
      </c>
      <c r="J53" s="30"/>
      <c r="K53" s="30">
        <f t="shared" si="0"/>
        <v>0</v>
      </c>
      <c r="L53" s="30"/>
      <c r="M53" s="30"/>
      <c r="N53" s="30"/>
    </row>
    <row r="54" spans="1:14" ht="22.5" customHeight="1" hidden="1">
      <c r="A54" s="29" t="s">
        <v>117</v>
      </c>
      <c r="B54" s="26">
        <v>62</v>
      </c>
      <c r="C54" s="26">
        <v>0</v>
      </c>
      <c r="D54" s="54" t="s">
        <v>42</v>
      </c>
      <c r="E54" s="51">
        <v>862</v>
      </c>
      <c r="F54" s="54" t="s">
        <v>172</v>
      </c>
      <c r="G54" s="55" t="s">
        <v>173</v>
      </c>
      <c r="H54" s="41" t="s">
        <v>22</v>
      </c>
      <c r="I54" s="30" t="e">
        <f>I55</f>
        <v>#REF!</v>
      </c>
      <c r="J54" s="30" t="e">
        <f>J55</f>
        <v>#REF!</v>
      </c>
      <c r="K54" s="30" t="e">
        <f t="shared" si="0"/>
        <v>#REF!</v>
      </c>
      <c r="L54" s="30">
        <f>L55</f>
        <v>0</v>
      </c>
      <c r="M54" s="30">
        <f>M55</f>
        <v>0</v>
      </c>
      <c r="N54" s="30">
        <f>N55</f>
        <v>0</v>
      </c>
    </row>
    <row r="55" spans="1:14" ht="22.5" customHeight="1" hidden="1">
      <c r="A55" s="28" t="s">
        <v>83</v>
      </c>
      <c r="B55" s="26">
        <v>62</v>
      </c>
      <c r="C55" s="26">
        <v>0</v>
      </c>
      <c r="D55" s="54" t="s">
        <v>42</v>
      </c>
      <c r="E55" s="51">
        <v>862</v>
      </c>
      <c r="F55" s="54" t="s">
        <v>172</v>
      </c>
      <c r="G55" s="55" t="s">
        <v>173</v>
      </c>
      <c r="H55" s="41" t="s">
        <v>23</v>
      </c>
      <c r="I55" s="30" t="e">
        <f>'3.Вед. '!#REF!</f>
        <v>#REF!</v>
      </c>
      <c r="J55" s="30" t="e">
        <f>'3.Вед. '!#REF!</f>
        <v>#REF!</v>
      </c>
      <c r="K55" s="30" t="e">
        <f t="shared" si="0"/>
        <v>#REF!</v>
      </c>
      <c r="L55" s="30">
        <f>'3.Вед. '!J69</f>
        <v>0</v>
      </c>
      <c r="M55" s="30">
        <f>'3.Вед. '!K69</f>
        <v>0</v>
      </c>
      <c r="N55" s="30">
        <f>'3.Вед. '!L69</f>
        <v>0</v>
      </c>
    </row>
    <row r="56" spans="1:14" s="25" customFormat="1" ht="26.25" customHeight="1">
      <c r="A56" s="221" t="s">
        <v>174</v>
      </c>
      <c r="B56" s="163">
        <v>62</v>
      </c>
      <c r="C56" s="163">
        <v>0</v>
      </c>
      <c r="D56" s="226" t="s">
        <v>44</v>
      </c>
      <c r="E56" s="187"/>
      <c r="F56" s="222"/>
      <c r="G56" s="172"/>
      <c r="H56" s="172"/>
      <c r="I56" s="189" t="e">
        <f aca="true" t="shared" si="8" ref="I56:J59">I57</f>
        <v>#REF!</v>
      </c>
      <c r="J56" s="189" t="e">
        <f t="shared" si="8"/>
        <v>#REF!</v>
      </c>
      <c r="K56" s="188" t="e">
        <f t="shared" si="0"/>
        <v>#REF!</v>
      </c>
      <c r="L56" s="189">
        <f>L57</f>
        <v>1013272</v>
      </c>
      <c r="M56" s="189">
        <f aca="true" t="shared" si="9" ref="M56:N59">M57</f>
        <v>1037725</v>
      </c>
      <c r="N56" s="189">
        <f t="shared" si="9"/>
        <v>1085594</v>
      </c>
    </row>
    <row r="57" spans="1:14" s="24" customFormat="1" ht="16.5" customHeight="1">
      <c r="A57" s="53" t="s">
        <v>118</v>
      </c>
      <c r="B57" s="26">
        <v>62</v>
      </c>
      <c r="C57" s="26">
        <v>0</v>
      </c>
      <c r="D57" s="54" t="s">
        <v>44</v>
      </c>
      <c r="E57" s="47">
        <v>862</v>
      </c>
      <c r="F57" s="49"/>
      <c r="G57" s="48"/>
      <c r="H57" s="48"/>
      <c r="I57" s="50" t="e">
        <f t="shared" si="8"/>
        <v>#REF!</v>
      </c>
      <c r="J57" s="50" t="e">
        <f t="shared" si="8"/>
        <v>#REF!</v>
      </c>
      <c r="K57" s="30" t="e">
        <f t="shared" si="0"/>
        <v>#REF!</v>
      </c>
      <c r="L57" s="50">
        <f>L58</f>
        <v>1013272</v>
      </c>
      <c r="M57" s="50">
        <f t="shared" si="9"/>
        <v>1037725</v>
      </c>
      <c r="N57" s="50">
        <f t="shared" si="9"/>
        <v>1085594</v>
      </c>
    </row>
    <row r="58" spans="1:14" ht="183.75" customHeight="1">
      <c r="A58" s="110" t="s">
        <v>124</v>
      </c>
      <c r="B58" s="26">
        <v>62</v>
      </c>
      <c r="C58" s="26">
        <v>0</v>
      </c>
      <c r="D58" s="54" t="s">
        <v>44</v>
      </c>
      <c r="E58" s="60">
        <v>862</v>
      </c>
      <c r="F58" s="56" t="s">
        <v>134</v>
      </c>
      <c r="G58" s="55" t="s">
        <v>175</v>
      </c>
      <c r="H58" s="41"/>
      <c r="I58" s="30" t="e">
        <f t="shared" si="8"/>
        <v>#REF!</v>
      </c>
      <c r="J58" s="30" t="e">
        <f t="shared" si="8"/>
        <v>#REF!</v>
      </c>
      <c r="K58" s="30" t="e">
        <f t="shared" si="0"/>
        <v>#REF!</v>
      </c>
      <c r="L58" s="30">
        <f>L59</f>
        <v>1013272</v>
      </c>
      <c r="M58" s="30">
        <f t="shared" si="9"/>
        <v>1037725</v>
      </c>
      <c r="N58" s="30">
        <f t="shared" si="9"/>
        <v>1085594</v>
      </c>
    </row>
    <row r="59" spans="1:14" ht="24.75" customHeight="1">
      <c r="A59" s="29" t="s">
        <v>117</v>
      </c>
      <c r="B59" s="26">
        <v>62</v>
      </c>
      <c r="C59" s="26">
        <v>0</v>
      </c>
      <c r="D59" s="54" t="s">
        <v>44</v>
      </c>
      <c r="E59" s="60">
        <v>862</v>
      </c>
      <c r="F59" s="56" t="s">
        <v>134</v>
      </c>
      <c r="G59" s="55" t="s">
        <v>175</v>
      </c>
      <c r="H59" s="41" t="s">
        <v>22</v>
      </c>
      <c r="I59" s="30" t="e">
        <f t="shared" si="8"/>
        <v>#REF!</v>
      </c>
      <c r="J59" s="30" t="e">
        <f t="shared" si="8"/>
        <v>#REF!</v>
      </c>
      <c r="K59" s="30" t="e">
        <f t="shared" si="0"/>
        <v>#REF!</v>
      </c>
      <c r="L59" s="30">
        <f>L60</f>
        <v>1013272</v>
      </c>
      <c r="M59" s="30">
        <f t="shared" si="9"/>
        <v>1037725</v>
      </c>
      <c r="N59" s="30">
        <f t="shared" si="9"/>
        <v>1085594</v>
      </c>
    </row>
    <row r="60" spans="1:14" ht="24.75" customHeight="1">
      <c r="A60" s="28" t="s">
        <v>83</v>
      </c>
      <c r="B60" s="26">
        <v>62</v>
      </c>
      <c r="C60" s="26">
        <v>0</v>
      </c>
      <c r="D60" s="54" t="s">
        <v>44</v>
      </c>
      <c r="E60" s="60">
        <v>862</v>
      </c>
      <c r="F60" s="56" t="s">
        <v>134</v>
      </c>
      <c r="G60" s="55" t="s">
        <v>175</v>
      </c>
      <c r="H60" s="41" t="s">
        <v>23</v>
      </c>
      <c r="I60" s="30" t="e">
        <f>'3.Вед. '!#REF!</f>
        <v>#REF!</v>
      </c>
      <c r="J60" s="30" t="e">
        <f>'3.Вед. '!#REF!</f>
        <v>#REF!</v>
      </c>
      <c r="K60" s="30" t="e">
        <f t="shared" si="0"/>
        <v>#REF!</v>
      </c>
      <c r="L60" s="30">
        <f>'3.Вед. '!J74</f>
        <v>1013272</v>
      </c>
      <c r="M60" s="30">
        <f>'3.Вед. '!K74</f>
        <v>1037725</v>
      </c>
      <c r="N60" s="30">
        <f>'3.Вед. '!L74</f>
        <v>1085594</v>
      </c>
    </row>
    <row r="61" spans="1:14" s="15" customFormat="1" ht="39" customHeight="1">
      <c r="A61" s="221" t="s">
        <v>176</v>
      </c>
      <c r="B61" s="163">
        <v>62</v>
      </c>
      <c r="C61" s="163">
        <v>0</v>
      </c>
      <c r="D61" s="226" t="s">
        <v>45</v>
      </c>
      <c r="E61" s="187"/>
      <c r="F61" s="166"/>
      <c r="G61" s="215"/>
      <c r="H61" s="166"/>
      <c r="I61" s="188" t="e">
        <f>I62</f>
        <v>#REF!</v>
      </c>
      <c r="J61" s="188" t="e">
        <f>J62</f>
        <v>#REF!</v>
      </c>
      <c r="K61" s="188" t="e">
        <f t="shared" si="0"/>
        <v>#REF!</v>
      </c>
      <c r="L61" s="188">
        <f>L62</f>
        <v>105993.87</v>
      </c>
      <c r="M61" s="188">
        <f>M62</f>
        <v>102263</v>
      </c>
      <c r="N61" s="188">
        <f>N62</f>
        <v>100442</v>
      </c>
    </row>
    <row r="62" spans="1:14" ht="15" customHeight="1">
      <c r="A62" s="53" t="s">
        <v>118</v>
      </c>
      <c r="B62" s="26">
        <v>62</v>
      </c>
      <c r="C62" s="26">
        <v>0</v>
      </c>
      <c r="D62" s="54" t="s">
        <v>45</v>
      </c>
      <c r="E62" s="47">
        <v>862</v>
      </c>
      <c r="F62" s="41"/>
      <c r="G62" s="55"/>
      <c r="H62" s="41"/>
      <c r="I62" s="30" t="e">
        <f>I65+I68+I71+I74+I77</f>
        <v>#REF!</v>
      </c>
      <c r="J62" s="30" t="e">
        <f>J65+J68+J71+J74+J77+J73</f>
        <v>#REF!</v>
      </c>
      <c r="K62" s="30" t="e">
        <f t="shared" si="0"/>
        <v>#REF!</v>
      </c>
      <c r="L62" s="30">
        <f>L65+L68+L71+L74+L77+L73+L80</f>
        <v>105993.87</v>
      </c>
      <c r="M62" s="30">
        <f>M65+M68+M71+M74+M77</f>
        <v>102263</v>
      </c>
      <c r="N62" s="30">
        <f>N65+N68+N71+N74+N77</f>
        <v>100442</v>
      </c>
    </row>
    <row r="63" spans="1:14" s="24" customFormat="1" ht="15" customHeight="1">
      <c r="A63" s="22" t="s">
        <v>127</v>
      </c>
      <c r="B63" s="26">
        <v>62</v>
      </c>
      <c r="C63" s="26">
        <v>0</v>
      </c>
      <c r="D63" s="54" t="s">
        <v>45</v>
      </c>
      <c r="E63" s="51">
        <v>862</v>
      </c>
      <c r="F63" s="56" t="s">
        <v>136</v>
      </c>
      <c r="G63" s="55" t="s">
        <v>177</v>
      </c>
      <c r="H63" s="48"/>
      <c r="I63" s="50" t="e">
        <f aca="true" t="shared" si="10" ref="I63:N64">I64</f>
        <v>#REF!</v>
      </c>
      <c r="J63" s="50" t="e">
        <f t="shared" si="10"/>
        <v>#REF!</v>
      </c>
      <c r="K63" s="30" t="e">
        <f t="shared" si="0"/>
        <v>#REF!</v>
      </c>
      <c r="L63" s="50">
        <f t="shared" si="10"/>
        <v>100000</v>
      </c>
      <c r="M63" s="50">
        <f t="shared" si="10"/>
        <v>100000</v>
      </c>
      <c r="N63" s="50">
        <f t="shared" si="10"/>
        <v>85000</v>
      </c>
    </row>
    <row r="64" spans="1:14" s="24" customFormat="1" ht="24" customHeight="1">
      <c r="A64" s="29" t="s">
        <v>117</v>
      </c>
      <c r="B64" s="26">
        <v>62</v>
      </c>
      <c r="C64" s="26">
        <v>0</v>
      </c>
      <c r="D64" s="54" t="s">
        <v>45</v>
      </c>
      <c r="E64" s="51">
        <v>862</v>
      </c>
      <c r="F64" s="56" t="s">
        <v>136</v>
      </c>
      <c r="G64" s="55" t="s">
        <v>177</v>
      </c>
      <c r="H64" s="48" t="s">
        <v>22</v>
      </c>
      <c r="I64" s="50" t="e">
        <f t="shared" si="10"/>
        <v>#REF!</v>
      </c>
      <c r="J64" s="50" t="e">
        <f t="shared" si="10"/>
        <v>#REF!</v>
      </c>
      <c r="K64" s="30" t="e">
        <f t="shared" si="0"/>
        <v>#REF!</v>
      </c>
      <c r="L64" s="50">
        <f t="shared" si="10"/>
        <v>100000</v>
      </c>
      <c r="M64" s="50">
        <f t="shared" si="10"/>
        <v>100000</v>
      </c>
      <c r="N64" s="50">
        <f t="shared" si="10"/>
        <v>85000</v>
      </c>
    </row>
    <row r="65" spans="1:14" s="24" customFormat="1" ht="23.25" customHeight="1">
      <c r="A65" s="44" t="s">
        <v>83</v>
      </c>
      <c r="B65" s="26">
        <v>62</v>
      </c>
      <c r="C65" s="26">
        <v>0</v>
      </c>
      <c r="D65" s="54" t="s">
        <v>45</v>
      </c>
      <c r="E65" s="51">
        <v>862</v>
      </c>
      <c r="F65" s="56" t="s">
        <v>136</v>
      </c>
      <c r="G65" s="55" t="s">
        <v>177</v>
      </c>
      <c r="H65" s="48" t="s">
        <v>23</v>
      </c>
      <c r="I65" s="50" t="e">
        <f>'3.Вед. '!#REF!</f>
        <v>#REF!</v>
      </c>
      <c r="J65" s="50" t="e">
        <f>'3.Вед. '!#REF!</f>
        <v>#REF!</v>
      </c>
      <c r="K65" s="30" t="e">
        <f t="shared" si="0"/>
        <v>#REF!</v>
      </c>
      <c r="L65" s="50">
        <f>'3.Вед. '!J94</f>
        <v>100000</v>
      </c>
      <c r="M65" s="50">
        <f>'3.Вед. '!K94</f>
        <v>100000</v>
      </c>
      <c r="N65" s="50">
        <f>'3.Вед. '!L94</f>
        <v>85000</v>
      </c>
    </row>
    <row r="66" spans="1:14" s="24" customFormat="1" ht="16.5" customHeight="1">
      <c r="A66" s="44" t="s">
        <v>200</v>
      </c>
      <c r="B66" s="26">
        <v>62</v>
      </c>
      <c r="C66" s="26">
        <v>0</v>
      </c>
      <c r="D66" s="54" t="s">
        <v>45</v>
      </c>
      <c r="E66" s="51">
        <v>862</v>
      </c>
      <c r="F66" s="56" t="s">
        <v>206</v>
      </c>
      <c r="G66" s="55"/>
      <c r="H66" s="48"/>
      <c r="I66" s="50" t="e">
        <f>I67</f>
        <v>#REF!</v>
      </c>
      <c r="J66" s="50"/>
      <c r="K66" s="30" t="e">
        <f t="shared" si="0"/>
        <v>#REF!</v>
      </c>
      <c r="L66" s="50">
        <f>L68</f>
        <v>0</v>
      </c>
      <c r="M66" s="50">
        <f>M67</f>
        <v>0</v>
      </c>
      <c r="N66" s="50">
        <f>N67</f>
        <v>10000</v>
      </c>
    </row>
    <row r="67" spans="1:14" s="24" customFormat="1" ht="23.25" customHeight="1">
      <c r="A67" s="29" t="s">
        <v>117</v>
      </c>
      <c r="B67" s="26">
        <v>62</v>
      </c>
      <c r="C67" s="26">
        <v>0</v>
      </c>
      <c r="D67" s="54" t="s">
        <v>45</v>
      </c>
      <c r="E67" s="51">
        <v>862</v>
      </c>
      <c r="F67" s="56" t="s">
        <v>206</v>
      </c>
      <c r="G67" s="55"/>
      <c r="H67" s="48" t="s">
        <v>22</v>
      </c>
      <c r="I67" s="50" t="e">
        <f>I68</f>
        <v>#REF!</v>
      </c>
      <c r="J67" s="50"/>
      <c r="K67" s="30" t="e">
        <f t="shared" si="0"/>
        <v>#REF!</v>
      </c>
      <c r="L67" s="50">
        <f>L68</f>
        <v>0</v>
      </c>
      <c r="M67" s="50">
        <f>M68</f>
        <v>0</v>
      </c>
      <c r="N67" s="50">
        <f>N68</f>
        <v>10000</v>
      </c>
    </row>
    <row r="68" spans="1:14" s="24" customFormat="1" ht="25.5" customHeight="1">
      <c r="A68" s="44" t="s">
        <v>83</v>
      </c>
      <c r="B68" s="26">
        <v>62</v>
      </c>
      <c r="C68" s="26">
        <v>0</v>
      </c>
      <c r="D68" s="54" t="s">
        <v>45</v>
      </c>
      <c r="E68" s="51">
        <v>862</v>
      </c>
      <c r="F68" s="56" t="s">
        <v>206</v>
      </c>
      <c r="G68" s="55"/>
      <c r="H68" s="48" t="s">
        <v>23</v>
      </c>
      <c r="I68" s="50" t="e">
        <f>'3.Вед. '!#REF!</f>
        <v>#REF!</v>
      </c>
      <c r="J68" s="50"/>
      <c r="K68" s="30" t="e">
        <f t="shared" si="0"/>
        <v>#REF!</v>
      </c>
      <c r="L68" s="50">
        <f>'3.Вед. '!J97</f>
        <v>0</v>
      </c>
      <c r="M68" s="50">
        <f>'3.Вед. '!K97</f>
        <v>0</v>
      </c>
      <c r="N68" s="50">
        <f>'3.Вед. '!L97</f>
        <v>10000</v>
      </c>
    </row>
    <row r="69" spans="1:14" s="24" customFormat="1" ht="15" customHeight="1">
      <c r="A69" s="22" t="s">
        <v>86</v>
      </c>
      <c r="B69" s="26">
        <v>62</v>
      </c>
      <c r="C69" s="26">
        <v>0</v>
      </c>
      <c r="D69" s="54" t="s">
        <v>45</v>
      </c>
      <c r="E69" s="51">
        <v>862</v>
      </c>
      <c r="F69" s="56" t="s">
        <v>178</v>
      </c>
      <c r="G69" s="55" t="s">
        <v>179</v>
      </c>
      <c r="H69" s="48"/>
      <c r="I69" s="50" t="e">
        <f>I70</f>
        <v>#REF!</v>
      </c>
      <c r="J69" s="50" t="e">
        <f>J71</f>
        <v>#REF!</v>
      </c>
      <c r="K69" s="30" t="e">
        <f t="shared" si="0"/>
        <v>#REF!</v>
      </c>
      <c r="L69" s="50">
        <f>L71</f>
        <v>5993.87</v>
      </c>
      <c r="M69" s="50">
        <f>M70</f>
        <v>2263</v>
      </c>
      <c r="N69" s="50">
        <f>N70</f>
        <v>5442</v>
      </c>
    </row>
    <row r="70" spans="1:14" s="24" customFormat="1" ht="25.5" customHeight="1">
      <c r="A70" s="29" t="s">
        <v>117</v>
      </c>
      <c r="B70" s="26">
        <v>62</v>
      </c>
      <c r="C70" s="26">
        <v>0</v>
      </c>
      <c r="D70" s="54" t="s">
        <v>45</v>
      </c>
      <c r="E70" s="51">
        <v>862</v>
      </c>
      <c r="F70" s="56" t="s">
        <v>178</v>
      </c>
      <c r="G70" s="55" t="s">
        <v>179</v>
      </c>
      <c r="H70" s="48" t="s">
        <v>22</v>
      </c>
      <c r="I70" s="50" t="e">
        <f>I71</f>
        <v>#REF!</v>
      </c>
      <c r="J70" s="50" t="e">
        <f>J71</f>
        <v>#REF!</v>
      </c>
      <c r="K70" s="30" t="e">
        <f aca="true" t="shared" si="11" ref="K70:K93">J70+I70</f>
        <v>#REF!</v>
      </c>
      <c r="L70" s="50">
        <f>L71</f>
        <v>5993.87</v>
      </c>
      <c r="M70" s="50">
        <f>M71</f>
        <v>2263</v>
      </c>
      <c r="N70" s="50">
        <f>N71</f>
        <v>5442</v>
      </c>
    </row>
    <row r="71" spans="1:14" ht="24" customHeight="1">
      <c r="A71" s="44" t="s">
        <v>83</v>
      </c>
      <c r="B71" s="26">
        <v>62</v>
      </c>
      <c r="C71" s="26">
        <v>0</v>
      </c>
      <c r="D71" s="54" t="s">
        <v>45</v>
      </c>
      <c r="E71" s="51">
        <v>862</v>
      </c>
      <c r="F71" s="56" t="s">
        <v>178</v>
      </c>
      <c r="G71" s="55" t="s">
        <v>179</v>
      </c>
      <c r="H71" s="48" t="s">
        <v>23</v>
      </c>
      <c r="I71" s="30" t="e">
        <f>'3.Вед. '!#REF!</f>
        <v>#REF!</v>
      </c>
      <c r="J71" s="30" t="e">
        <f>'3.Вед. '!#REF!</f>
        <v>#REF!</v>
      </c>
      <c r="K71" s="30" t="e">
        <f t="shared" si="11"/>
        <v>#REF!</v>
      </c>
      <c r="L71" s="30">
        <f>'3.Вед. '!J100</f>
        <v>5993.87</v>
      </c>
      <c r="M71" s="30">
        <f>'3.Вед. '!K100</f>
        <v>2263</v>
      </c>
      <c r="N71" s="30">
        <f>'3.Вед. '!L100</f>
        <v>5442</v>
      </c>
    </row>
    <row r="72" spans="1:14" ht="24" customHeight="1" hidden="1">
      <c r="A72" s="28" t="s">
        <v>117</v>
      </c>
      <c r="B72" s="58">
        <v>62</v>
      </c>
      <c r="C72" s="26">
        <v>0</v>
      </c>
      <c r="D72" s="54" t="s">
        <v>45</v>
      </c>
      <c r="E72" s="60">
        <v>862</v>
      </c>
      <c r="F72" s="56" t="s">
        <v>243</v>
      </c>
      <c r="G72" s="55"/>
      <c r="H72" s="48" t="s">
        <v>22</v>
      </c>
      <c r="I72" s="30"/>
      <c r="J72" s="30" t="e">
        <f>J73</f>
        <v>#REF!</v>
      </c>
      <c r="K72" s="30" t="e">
        <f t="shared" si="11"/>
        <v>#REF!</v>
      </c>
      <c r="L72" s="30">
        <f>L73</f>
        <v>0</v>
      </c>
      <c r="M72" s="30"/>
      <c r="N72" s="30"/>
    </row>
    <row r="73" spans="1:14" ht="24" customHeight="1" hidden="1">
      <c r="A73" s="28" t="s">
        <v>83</v>
      </c>
      <c r="B73" s="58">
        <v>62</v>
      </c>
      <c r="C73" s="26">
        <v>0</v>
      </c>
      <c r="D73" s="54" t="s">
        <v>45</v>
      </c>
      <c r="E73" s="60">
        <v>862</v>
      </c>
      <c r="F73" s="56" t="s">
        <v>243</v>
      </c>
      <c r="G73" s="55"/>
      <c r="H73" s="48" t="s">
        <v>23</v>
      </c>
      <c r="I73" s="30"/>
      <c r="J73" s="30" t="e">
        <f>'3.Вед. '!#REF!</f>
        <v>#REF!</v>
      </c>
      <c r="K73" s="30" t="e">
        <f t="shared" si="11"/>
        <v>#REF!</v>
      </c>
      <c r="L73" s="30">
        <f>'3.Вед. '!J103</f>
        <v>0</v>
      </c>
      <c r="M73" s="30"/>
      <c r="N73" s="30"/>
    </row>
    <row r="74" spans="1:14" ht="24" customHeight="1" hidden="1">
      <c r="A74" s="28" t="s">
        <v>83</v>
      </c>
      <c r="B74" s="58">
        <v>62</v>
      </c>
      <c r="C74" s="26">
        <v>0</v>
      </c>
      <c r="D74" s="54" t="s">
        <v>45</v>
      </c>
      <c r="E74" s="60">
        <v>862</v>
      </c>
      <c r="F74" s="56" t="s">
        <v>216</v>
      </c>
      <c r="G74" s="55"/>
      <c r="H74" s="48" t="s">
        <v>23</v>
      </c>
      <c r="I74" s="30" t="e">
        <f>'3.Вед. '!#REF!</f>
        <v>#REF!</v>
      </c>
      <c r="J74" s="30" t="e">
        <f>'3.Вед. '!#REF!</f>
        <v>#REF!</v>
      </c>
      <c r="K74" s="30" t="e">
        <f t="shared" si="11"/>
        <v>#REF!</v>
      </c>
      <c r="L74" s="30">
        <f>'3.Вед. '!J90</f>
        <v>0</v>
      </c>
      <c r="M74" s="30">
        <f>'3.Вед. '!K90</f>
        <v>0</v>
      </c>
      <c r="N74" s="30">
        <f>'3.Вед. '!L90</f>
        <v>0</v>
      </c>
    </row>
    <row r="75" spans="1:14" s="24" customFormat="1" ht="97.5" customHeight="1" hidden="1">
      <c r="A75" s="181" t="s">
        <v>126</v>
      </c>
      <c r="B75" s="26">
        <v>62</v>
      </c>
      <c r="C75" s="26">
        <v>0</v>
      </c>
      <c r="D75" s="54" t="s">
        <v>45</v>
      </c>
      <c r="E75" s="51">
        <v>862</v>
      </c>
      <c r="F75" s="56" t="s">
        <v>135</v>
      </c>
      <c r="G75" s="55" t="s">
        <v>180</v>
      </c>
      <c r="H75" s="48"/>
      <c r="I75" s="50" t="e">
        <f aca="true" t="shared" si="12" ref="I75:N76">I76</f>
        <v>#REF!</v>
      </c>
      <c r="J75" s="50" t="e">
        <f t="shared" si="12"/>
        <v>#REF!</v>
      </c>
      <c r="K75" s="30" t="e">
        <f t="shared" si="11"/>
        <v>#REF!</v>
      </c>
      <c r="L75" s="50">
        <f t="shared" si="12"/>
        <v>0</v>
      </c>
      <c r="M75" s="50">
        <f t="shared" si="12"/>
        <v>0</v>
      </c>
      <c r="N75" s="50">
        <f t="shared" si="12"/>
        <v>0</v>
      </c>
    </row>
    <row r="76" spans="1:14" s="24" customFormat="1" ht="24.75" customHeight="1" hidden="1">
      <c r="A76" s="29" t="s">
        <v>117</v>
      </c>
      <c r="B76" s="26">
        <v>62</v>
      </c>
      <c r="C76" s="26">
        <v>0</v>
      </c>
      <c r="D76" s="54" t="s">
        <v>45</v>
      </c>
      <c r="E76" s="51">
        <v>862</v>
      </c>
      <c r="F76" s="56" t="s">
        <v>135</v>
      </c>
      <c r="G76" s="55" t="s">
        <v>180</v>
      </c>
      <c r="H76" s="48" t="s">
        <v>22</v>
      </c>
      <c r="I76" s="50" t="e">
        <f t="shared" si="12"/>
        <v>#REF!</v>
      </c>
      <c r="J76" s="50" t="e">
        <f t="shared" si="12"/>
        <v>#REF!</v>
      </c>
      <c r="K76" s="30" t="e">
        <f t="shared" si="11"/>
        <v>#REF!</v>
      </c>
      <c r="L76" s="50">
        <f t="shared" si="12"/>
        <v>0</v>
      </c>
      <c r="M76" s="50">
        <f t="shared" si="12"/>
        <v>0</v>
      </c>
      <c r="N76" s="50">
        <f t="shared" si="12"/>
        <v>0</v>
      </c>
    </row>
    <row r="77" spans="1:14" s="24" customFormat="1" ht="27.75" customHeight="1" hidden="1">
      <c r="A77" s="44" t="s">
        <v>83</v>
      </c>
      <c r="B77" s="26">
        <v>62</v>
      </c>
      <c r="C77" s="26">
        <v>0</v>
      </c>
      <c r="D77" s="54" t="s">
        <v>45</v>
      </c>
      <c r="E77" s="51">
        <v>862</v>
      </c>
      <c r="F77" s="56" t="s">
        <v>135</v>
      </c>
      <c r="G77" s="55" t="s">
        <v>180</v>
      </c>
      <c r="H77" s="48" t="s">
        <v>23</v>
      </c>
      <c r="I77" s="50" t="e">
        <f>'3.Вед. '!#REF!</f>
        <v>#REF!</v>
      </c>
      <c r="J77" s="50" t="e">
        <f>'3.Вед. '!#REF!</f>
        <v>#REF!</v>
      </c>
      <c r="K77" s="30" t="e">
        <f t="shared" si="11"/>
        <v>#REF!</v>
      </c>
      <c r="L77" s="50">
        <f>'3.Вед. '!J83</f>
        <v>0</v>
      </c>
      <c r="M77" s="50">
        <f>'3.Вед. '!K83</f>
        <v>0</v>
      </c>
      <c r="N77" s="50">
        <f>'3.Вед. '!L83</f>
        <v>0</v>
      </c>
    </row>
    <row r="78" spans="1:14" s="24" customFormat="1" ht="16.5" customHeight="1" hidden="1">
      <c r="A78" s="44" t="s">
        <v>236</v>
      </c>
      <c r="B78" s="26">
        <v>62</v>
      </c>
      <c r="C78" s="26">
        <v>0</v>
      </c>
      <c r="D78" s="54" t="s">
        <v>45</v>
      </c>
      <c r="E78" s="51">
        <v>862</v>
      </c>
      <c r="F78" s="56" t="s">
        <v>242</v>
      </c>
      <c r="G78" s="55"/>
      <c r="H78" s="48"/>
      <c r="I78" s="50"/>
      <c r="J78" s="50"/>
      <c r="K78" s="30">
        <f t="shared" si="11"/>
        <v>0</v>
      </c>
      <c r="L78" s="50">
        <f>L80</f>
        <v>0</v>
      </c>
      <c r="M78" s="50"/>
      <c r="N78" s="50"/>
    </row>
    <row r="79" spans="1:14" s="24" customFormat="1" ht="30.75" customHeight="1" hidden="1">
      <c r="A79" s="44" t="s">
        <v>117</v>
      </c>
      <c r="B79" s="26">
        <v>62</v>
      </c>
      <c r="C79" s="26">
        <v>0</v>
      </c>
      <c r="D79" s="54" t="s">
        <v>45</v>
      </c>
      <c r="E79" s="51">
        <v>862</v>
      </c>
      <c r="F79" s="56" t="s">
        <v>242</v>
      </c>
      <c r="G79" s="55"/>
      <c r="H79" s="48" t="s">
        <v>22</v>
      </c>
      <c r="I79" s="50"/>
      <c r="J79" s="50"/>
      <c r="K79" s="30">
        <f t="shared" si="11"/>
        <v>0</v>
      </c>
      <c r="L79" s="50">
        <f>L80</f>
        <v>0</v>
      </c>
      <c r="M79" s="50"/>
      <c r="N79" s="50"/>
    </row>
    <row r="80" spans="1:14" s="24" customFormat="1" ht="24" customHeight="1" hidden="1">
      <c r="A80" s="44" t="s">
        <v>83</v>
      </c>
      <c r="B80" s="26">
        <v>62</v>
      </c>
      <c r="C80" s="26">
        <v>0</v>
      </c>
      <c r="D80" s="54" t="s">
        <v>45</v>
      </c>
      <c r="E80" s="51">
        <v>862</v>
      </c>
      <c r="F80" s="56" t="s">
        <v>242</v>
      </c>
      <c r="G80" s="55"/>
      <c r="H80" s="48" t="s">
        <v>23</v>
      </c>
      <c r="I80" s="50"/>
      <c r="J80" s="50"/>
      <c r="K80" s="30">
        <f t="shared" si="11"/>
        <v>0</v>
      </c>
      <c r="L80" s="50">
        <f>'3.Вед. '!J87</f>
        <v>0</v>
      </c>
      <c r="M80" s="50"/>
      <c r="N80" s="50"/>
    </row>
    <row r="81" spans="1:14" s="25" customFormat="1" ht="15.75" customHeight="1">
      <c r="A81" s="184" t="s">
        <v>220</v>
      </c>
      <c r="B81" s="163">
        <v>62</v>
      </c>
      <c r="C81" s="163">
        <v>0</v>
      </c>
      <c r="D81" s="226" t="s">
        <v>195</v>
      </c>
      <c r="E81" s="168"/>
      <c r="F81" s="167"/>
      <c r="G81" s="215"/>
      <c r="H81" s="172"/>
      <c r="I81" s="170" t="e">
        <f aca="true" t="shared" si="13" ref="I81:N84">I82</f>
        <v>#REF!</v>
      </c>
      <c r="J81" s="170" t="e">
        <f t="shared" si="13"/>
        <v>#REF!</v>
      </c>
      <c r="K81" s="188" t="e">
        <f t="shared" si="11"/>
        <v>#REF!</v>
      </c>
      <c r="L81" s="170">
        <f t="shared" si="13"/>
        <v>45000</v>
      </c>
      <c r="M81" s="170">
        <f t="shared" si="13"/>
        <v>45000</v>
      </c>
      <c r="N81" s="170">
        <f t="shared" si="13"/>
        <v>45000</v>
      </c>
    </row>
    <row r="82" spans="1:14" s="24" customFormat="1" ht="13.5" customHeight="1">
      <c r="A82" s="185" t="s">
        <v>221</v>
      </c>
      <c r="B82" s="26">
        <v>62</v>
      </c>
      <c r="C82" s="26">
        <v>0</v>
      </c>
      <c r="D82" s="54" t="s">
        <v>195</v>
      </c>
      <c r="E82" s="51">
        <v>862</v>
      </c>
      <c r="F82" s="56"/>
      <c r="G82" s="55"/>
      <c r="H82" s="48"/>
      <c r="I82" s="68" t="e">
        <f t="shared" si="13"/>
        <v>#REF!</v>
      </c>
      <c r="J82" s="68" t="e">
        <f t="shared" si="13"/>
        <v>#REF!</v>
      </c>
      <c r="K82" s="30" t="e">
        <f t="shared" si="11"/>
        <v>#REF!</v>
      </c>
      <c r="L82" s="68">
        <f t="shared" si="13"/>
        <v>45000</v>
      </c>
      <c r="M82" s="68">
        <f t="shared" si="13"/>
        <v>45000</v>
      </c>
      <c r="N82" s="68">
        <f t="shared" si="13"/>
        <v>45000</v>
      </c>
    </row>
    <row r="83" spans="1:14" s="24" customFormat="1" ht="24" customHeight="1">
      <c r="A83" s="106" t="s">
        <v>222</v>
      </c>
      <c r="B83" s="26">
        <v>62</v>
      </c>
      <c r="C83" s="26">
        <v>0</v>
      </c>
      <c r="D83" s="54" t="s">
        <v>195</v>
      </c>
      <c r="E83" s="51">
        <v>862</v>
      </c>
      <c r="F83" s="56" t="s">
        <v>225</v>
      </c>
      <c r="G83" s="55"/>
      <c r="H83" s="48"/>
      <c r="I83" s="68" t="e">
        <f t="shared" si="13"/>
        <v>#REF!</v>
      </c>
      <c r="J83" s="68" t="e">
        <f t="shared" si="13"/>
        <v>#REF!</v>
      </c>
      <c r="K83" s="30" t="e">
        <f t="shared" si="11"/>
        <v>#REF!</v>
      </c>
      <c r="L83" s="68">
        <f t="shared" si="13"/>
        <v>45000</v>
      </c>
      <c r="M83" s="68">
        <f t="shared" si="13"/>
        <v>45000</v>
      </c>
      <c r="N83" s="68">
        <f t="shared" si="13"/>
        <v>45000</v>
      </c>
    </row>
    <row r="84" spans="1:14" s="24" customFormat="1" ht="24" customHeight="1">
      <c r="A84" s="185" t="s">
        <v>223</v>
      </c>
      <c r="B84" s="26">
        <v>62</v>
      </c>
      <c r="C84" s="26">
        <v>0</v>
      </c>
      <c r="D84" s="54" t="s">
        <v>195</v>
      </c>
      <c r="E84" s="51">
        <v>862</v>
      </c>
      <c r="F84" s="56" t="s">
        <v>225</v>
      </c>
      <c r="G84" s="55"/>
      <c r="H84" s="48" t="s">
        <v>224</v>
      </c>
      <c r="I84" s="68" t="e">
        <f t="shared" si="13"/>
        <v>#REF!</v>
      </c>
      <c r="J84" s="68" t="e">
        <f t="shared" si="13"/>
        <v>#REF!</v>
      </c>
      <c r="K84" s="30" t="e">
        <f t="shared" si="11"/>
        <v>#REF!</v>
      </c>
      <c r="L84" s="68">
        <f t="shared" si="13"/>
        <v>45000</v>
      </c>
      <c r="M84" s="68">
        <f t="shared" si="13"/>
        <v>45000</v>
      </c>
      <c r="N84" s="68">
        <f t="shared" si="13"/>
        <v>45000</v>
      </c>
    </row>
    <row r="85" spans="1:14" s="24" customFormat="1" ht="18.75" customHeight="1">
      <c r="A85" s="46" t="s">
        <v>323</v>
      </c>
      <c r="B85" s="26">
        <v>62</v>
      </c>
      <c r="C85" s="26">
        <v>0</v>
      </c>
      <c r="D85" s="54" t="s">
        <v>195</v>
      </c>
      <c r="E85" s="51">
        <v>862</v>
      </c>
      <c r="F85" s="56" t="s">
        <v>225</v>
      </c>
      <c r="G85" s="55"/>
      <c r="H85" s="48" t="s">
        <v>322</v>
      </c>
      <c r="I85" s="68" t="e">
        <f>'3.Вед. '!#REF!</f>
        <v>#REF!</v>
      </c>
      <c r="J85" s="68" t="e">
        <f>'3.Вед. '!#REF!</f>
        <v>#REF!</v>
      </c>
      <c r="K85" s="30" t="e">
        <f t="shared" si="11"/>
        <v>#REF!</v>
      </c>
      <c r="L85" s="68">
        <f>'3.Вед. '!J111</f>
        <v>45000</v>
      </c>
      <c r="M85" s="68">
        <f>'3.Вед. '!K111</f>
        <v>45000</v>
      </c>
      <c r="N85" s="68">
        <f>'3.Вед. '!L111</f>
        <v>45000</v>
      </c>
    </row>
    <row r="86" spans="1:14" s="15" customFormat="1" ht="14.25" customHeight="1">
      <c r="A86" s="174" t="s">
        <v>181</v>
      </c>
      <c r="B86" s="163">
        <v>62</v>
      </c>
      <c r="C86" s="163">
        <v>0</v>
      </c>
      <c r="D86" s="226" t="s">
        <v>287</v>
      </c>
      <c r="E86" s="168"/>
      <c r="F86" s="166"/>
      <c r="G86" s="172"/>
      <c r="H86" s="167"/>
      <c r="I86" s="188" t="e">
        <f aca="true" t="shared" si="14" ref="I86:J89">I87</f>
        <v>#REF!</v>
      </c>
      <c r="J86" s="188" t="e">
        <f t="shared" si="14"/>
        <v>#REF!</v>
      </c>
      <c r="K86" s="188" t="e">
        <f t="shared" si="11"/>
        <v>#REF!</v>
      </c>
      <c r="L86" s="188">
        <f>L87</f>
        <v>4000</v>
      </c>
      <c r="M86" s="188">
        <f aca="true" t="shared" si="15" ref="M86:N89">M87</f>
        <v>4000</v>
      </c>
      <c r="N86" s="188">
        <f t="shared" si="15"/>
        <v>4000</v>
      </c>
    </row>
    <row r="87" spans="1:15" s="15" customFormat="1" ht="14.25" customHeight="1">
      <c r="A87" s="53" t="s">
        <v>118</v>
      </c>
      <c r="B87" s="26">
        <v>62</v>
      </c>
      <c r="C87" s="26">
        <v>0</v>
      </c>
      <c r="D87" s="54" t="s">
        <v>287</v>
      </c>
      <c r="E87" s="51">
        <v>862</v>
      </c>
      <c r="F87" s="41"/>
      <c r="G87" s="48"/>
      <c r="H87" s="56"/>
      <c r="I87" s="30" t="e">
        <f t="shared" si="14"/>
        <v>#REF!</v>
      </c>
      <c r="J87" s="30" t="e">
        <f t="shared" si="14"/>
        <v>#REF!</v>
      </c>
      <c r="K87" s="30" t="e">
        <f t="shared" si="11"/>
        <v>#REF!</v>
      </c>
      <c r="L87" s="30">
        <f>L88</f>
        <v>4000</v>
      </c>
      <c r="M87" s="30">
        <f t="shared" si="15"/>
        <v>4000</v>
      </c>
      <c r="N87" s="30">
        <f t="shared" si="15"/>
        <v>4000</v>
      </c>
      <c r="O87" s="12"/>
    </row>
    <row r="88" spans="1:14" ht="98.25" customHeight="1">
      <c r="A88" s="22" t="s">
        <v>128</v>
      </c>
      <c r="B88" s="26">
        <v>62</v>
      </c>
      <c r="C88" s="26">
        <v>0</v>
      </c>
      <c r="D88" s="54" t="s">
        <v>287</v>
      </c>
      <c r="E88" s="51">
        <v>862</v>
      </c>
      <c r="F88" s="48" t="s">
        <v>137</v>
      </c>
      <c r="G88" s="55" t="s">
        <v>182</v>
      </c>
      <c r="H88" s="41"/>
      <c r="I88" s="30" t="e">
        <f t="shared" si="14"/>
        <v>#REF!</v>
      </c>
      <c r="J88" s="30" t="e">
        <f t="shared" si="14"/>
        <v>#REF!</v>
      </c>
      <c r="K88" s="30" t="e">
        <f t="shared" si="11"/>
        <v>#REF!</v>
      </c>
      <c r="L88" s="30">
        <f>L89</f>
        <v>4000</v>
      </c>
      <c r="M88" s="30">
        <f t="shared" si="15"/>
        <v>4000</v>
      </c>
      <c r="N88" s="30">
        <f t="shared" si="15"/>
        <v>4000</v>
      </c>
    </row>
    <row r="89" spans="1:14" ht="17.25" customHeight="1">
      <c r="A89" s="46" t="s">
        <v>54</v>
      </c>
      <c r="B89" s="26">
        <v>62</v>
      </c>
      <c r="C89" s="26">
        <v>0</v>
      </c>
      <c r="D89" s="54" t="s">
        <v>287</v>
      </c>
      <c r="E89" s="51">
        <v>862</v>
      </c>
      <c r="F89" s="48" t="s">
        <v>137</v>
      </c>
      <c r="G89" s="55" t="s">
        <v>182</v>
      </c>
      <c r="H89" s="41" t="s">
        <v>41</v>
      </c>
      <c r="I89" s="30" t="e">
        <f t="shared" si="14"/>
        <v>#REF!</v>
      </c>
      <c r="J89" s="30" t="e">
        <f t="shared" si="14"/>
        <v>#REF!</v>
      </c>
      <c r="K89" s="30" t="e">
        <f t="shared" si="11"/>
        <v>#REF!</v>
      </c>
      <c r="L89" s="30">
        <f>L90</f>
        <v>4000</v>
      </c>
      <c r="M89" s="30">
        <f t="shared" si="15"/>
        <v>4000</v>
      </c>
      <c r="N89" s="30">
        <f t="shared" si="15"/>
        <v>4000</v>
      </c>
    </row>
    <row r="90" spans="1:14" ht="13.5" customHeight="1">
      <c r="A90" s="46" t="s">
        <v>62</v>
      </c>
      <c r="B90" s="26">
        <v>62</v>
      </c>
      <c r="C90" s="26">
        <v>0</v>
      </c>
      <c r="D90" s="54" t="s">
        <v>287</v>
      </c>
      <c r="E90" s="51">
        <v>862</v>
      </c>
      <c r="F90" s="48" t="s">
        <v>137</v>
      </c>
      <c r="G90" s="55" t="s">
        <v>182</v>
      </c>
      <c r="H90" s="56" t="s">
        <v>29</v>
      </c>
      <c r="I90" s="30" t="e">
        <f>'3.Вед. '!#REF!</f>
        <v>#REF!</v>
      </c>
      <c r="J90" s="30" t="e">
        <f>'3.Вед. '!#REF!</f>
        <v>#REF!</v>
      </c>
      <c r="K90" s="30" t="e">
        <f t="shared" si="11"/>
        <v>#REF!</v>
      </c>
      <c r="L90" s="30">
        <f>'3.Вед. '!J116</f>
        <v>4000</v>
      </c>
      <c r="M90" s="30">
        <f>'3.Вед. '!K116</f>
        <v>4000</v>
      </c>
      <c r="N90" s="30">
        <f>'3.Вед. '!L116</f>
        <v>4000</v>
      </c>
    </row>
    <row r="91" spans="1:14" ht="26.25" customHeight="1" hidden="1">
      <c r="A91" s="46" t="s">
        <v>229</v>
      </c>
      <c r="B91" s="26">
        <v>62</v>
      </c>
      <c r="C91" s="26">
        <v>0</v>
      </c>
      <c r="D91" s="54" t="s">
        <v>108</v>
      </c>
      <c r="E91" s="51">
        <v>862</v>
      </c>
      <c r="F91" s="48" t="s">
        <v>244</v>
      </c>
      <c r="G91" s="55"/>
      <c r="H91" s="56"/>
      <c r="I91" s="30"/>
      <c r="J91" s="30" t="e">
        <f>J93</f>
        <v>#REF!</v>
      </c>
      <c r="K91" s="30" t="e">
        <f t="shared" si="11"/>
        <v>#REF!</v>
      </c>
      <c r="L91" s="30">
        <f>L93</f>
        <v>0</v>
      </c>
      <c r="M91" s="30"/>
      <c r="N91" s="30"/>
    </row>
    <row r="92" spans="1:14" ht="27" customHeight="1" hidden="1">
      <c r="A92" s="46" t="s">
        <v>117</v>
      </c>
      <c r="B92" s="26">
        <v>62</v>
      </c>
      <c r="C92" s="26">
        <v>0</v>
      </c>
      <c r="D92" s="54" t="s">
        <v>108</v>
      </c>
      <c r="E92" s="51">
        <v>862</v>
      </c>
      <c r="F92" s="48" t="s">
        <v>244</v>
      </c>
      <c r="G92" s="55"/>
      <c r="H92" s="56" t="s">
        <v>22</v>
      </c>
      <c r="I92" s="30"/>
      <c r="J92" s="30" t="e">
        <f>J93</f>
        <v>#REF!</v>
      </c>
      <c r="K92" s="30" t="e">
        <f t="shared" si="11"/>
        <v>#REF!</v>
      </c>
      <c r="L92" s="30">
        <f>L93</f>
        <v>0</v>
      </c>
      <c r="M92" s="30"/>
      <c r="N92" s="30"/>
    </row>
    <row r="93" spans="1:14" ht="27.75" customHeight="1" hidden="1">
      <c r="A93" s="46" t="s">
        <v>83</v>
      </c>
      <c r="B93" s="26">
        <v>62</v>
      </c>
      <c r="C93" s="26">
        <v>0</v>
      </c>
      <c r="D93" s="54" t="s">
        <v>108</v>
      </c>
      <c r="E93" s="51">
        <v>862</v>
      </c>
      <c r="F93" s="48" t="s">
        <v>244</v>
      </c>
      <c r="G93" s="55"/>
      <c r="H93" s="56" t="s">
        <v>23</v>
      </c>
      <c r="I93" s="30"/>
      <c r="J93" s="30" t="e">
        <f>'3.Вед. '!#REF!</f>
        <v>#REF!</v>
      </c>
      <c r="K93" s="30" t="e">
        <f t="shared" si="11"/>
        <v>#REF!</v>
      </c>
      <c r="L93" s="30">
        <v>0</v>
      </c>
      <c r="M93" s="30"/>
      <c r="N93" s="30"/>
    </row>
    <row r="94" spans="1:14" ht="39.75" customHeight="1">
      <c r="A94" s="245" t="s">
        <v>326</v>
      </c>
      <c r="B94" s="246">
        <v>62</v>
      </c>
      <c r="C94" s="246">
        <v>0</v>
      </c>
      <c r="D94" s="247" t="s">
        <v>53</v>
      </c>
      <c r="E94" s="248"/>
      <c r="F94" s="249"/>
      <c r="G94" s="250"/>
      <c r="H94" s="251"/>
      <c r="I94" s="252"/>
      <c r="J94" s="252"/>
      <c r="K94" s="252"/>
      <c r="L94" s="252">
        <f>L95</f>
        <v>265082.58</v>
      </c>
      <c r="M94" s="252"/>
      <c r="N94" s="252"/>
    </row>
    <row r="95" spans="1:14" ht="14.25" customHeight="1">
      <c r="A95" s="253" t="s">
        <v>118</v>
      </c>
      <c r="B95" s="246">
        <v>62</v>
      </c>
      <c r="C95" s="246">
        <v>0</v>
      </c>
      <c r="D95" s="247" t="s">
        <v>53</v>
      </c>
      <c r="E95" s="248">
        <v>862</v>
      </c>
      <c r="F95" s="251"/>
      <c r="G95" s="249"/>
      <c r="H95" s="251"/>
      <c r="I95" s="252">
        <f>I96</f>
        <v>0</v>
      </c>
      <c r="J95" s="252">
        <f>J96</f>
        <v>0</v>
      </c>
      <c r="K95" s="252">
        <f>J95+I95</f>
        <v>0</v>
      </c>
      <c r="L95" s="252">
        <f>L96</f>
        <v>265082.58</v>
      </c>
      <c r="M95" s="252">
        <f>M96</f>
        <v>0</v>
      </c>
      <c r="N95" s="252">
        <f>N96</f>
        <v>0</v>
      </c>
    </row>
    <row r="96" spans="1:14" ht="39.75" customHeight="1">
      <c r="A96" s="234" t="s">
        <v>299</v>
      </c>
      <c r="B96" s="26">
        <v>62</v>
      </c>
      <c r="C96" s="26">
        <v>0</v>
      </c>
      <c r="D96" s="54" t="s">
        <v>53</v>
      </c>
      <c r="E96" s="51">
        <v>862</v>
      </c>
      <c r="F96" s="48" t="s">
        <v>302</v>
      </c>
      <c r="G96" s="55"/>
      <c r="H96" s="56"/>
      <c r="I96" s="30"/>
      <c r="J96" s="30"/>
      <c r="K96" s="30"/>
      <c r="L96" s="30">
        <f>L98</f>
        <v>265082.58</v>
      </c>
      <c r="M96" s="30"/>
      <c r="N96" s="30"/>
    </row>
    <row r="97" spans="1:14" ht="27.75" customHeight="1">
      <c r="A97" s="235" t="s">
        <v>117</v>
      </c>
      <c r="B97" s="26">
        <v>62</v>
      </c>
      <c r="C97" s="26">
        <v>0</v>
      </c>
      <c r="D97" s="54" t="s">
        <v>53</v>
      </c>
      <c r="E97" s="51">
        <v>862</v>
      </c>
      <c r="F97" s="48" t="s">
        <v>302</v>
      </c>
      <c r="G97" s="55"/>
      <c r="H97" s="56" t="s">
        <v>22</v>
      </c>
      <c r="I97" s="30"/>
      <c r="J97" s="30"/>
      <c r="K97" s="30"/>
      <c r="L97" s="30">
        <f>L98</f>
        <v>265082.58</v>
      </c>
      <c r="M97" s="30"/>
      <c r="N97" s="30"/>
    </row>
    <row r="98" spans="1:14" ht="27.75" customHeight="1">
      <c r="A98" s="235" t="s">
        <v>83</v>
      </c>
      <c r="B98" s="26">
        <v>62</v>
      </c>
      <c r="C98" s="26">
        <v>0</v>
      </c>
      <c r="D98" s="54" t="s">
        <v>53</v>
      </c>
      <c r="E98" s="51">
        <v>862</v>
      </c>
      <c r="F98" s="48" t="s">
        <v>302</v>
      </c>
      <c r="G98" s="55"/>
      <c r="H98" s="56" t="s">
        <v>23</v>
      </c>
      <c r="I98" s="30"/>
      <c r="J98" s="30"/>
      <c r="K98" s="30"/>
      <c r="L98" s="30">
        <f>'3.Вед. '!J106</f>
        <v>265082.58</v>
      </c>
      <c r="M98" s="30"/>
      <c r="N98" s="30"/>
    </row>
    <row r="99" spans="1:14" s="15" customFormat="1" ht="16.5" customHeight="1">
      <c r="A99" s="224" t="s">
        <v>183</v>
      </c>
      <c r="B99" s="203">
        <v>70</v>
      </c>
      <c r="C99" s="231"/>
      <c r="D99" s="227"/>
      <c r="E99" s="168"/>
      <c r="F99" s="166"/>
      <c r="G99" s="222"/>
      <c r="H99" s="166"/>
      <c r="I99" s="188" t="e">
        <f>#REF!</f>
        <v>#REF!</v>
      </c>
      <c r="J99" s="188" t="e">
        <f>#REF!+J100</f>
        <v>#REF!</v>
      </c>
      <c r="K99" s="188" t="e">
        <f aca="true" t="shared" si="16" ref="K99:K105">J99+I99</f>
        <v>#REF!</v>
      </c>
      <c r="L99" s="188">
        <f>L100</f>
        <v>0</v>
      </c>
      <c r="M99" s="188">
        <f>M100</f>
        <v>31500</v>
      </c>
      <c r="N99" s="188">
        <f>N100</f>
        <v>63500</v>
      </c>
    </row>
    <row r="100" spans="1:14" ht="16.5" customHeight="1">
      <c r="A100" s="53" t="s">
        <v>118</v>
      </c>
      <c r="B100" s="40">
        <v>70</v>
      </c>
      <c r="C100" s="26">
        <v>0</v>
      </c>
      <c r="D100" s="103" t="s">
        <v>184</v>
      </c>
      <c r="E100" s="51">
        <v>862</v>
      </c>
      <c r="F100" s="41"/>
      <c r="G100" s="49"/>
      <c r="H100" s="41"/>
      <c r="I100" s="30">
        <f>I107</f>
        <v>0</v>
      </c>
      <c r="J100" s="30" t="e">
        <f>J107+J106</f>
        <v>#REF!</v>
      </c>
      <c r="K100" s="30" t="e">
        <f t="shared" si="16"/>
        <v>#REF!</v>
      </c>
      <c r="L100" s="30">
        <f>L101+L104+L107</f>
        <v>0</v>
      </c>
      <c r="M100" s="30">
        <f>M101+M104+M107</f>
        <v>31500</v>
      </c>
      <c r="N100" s="30">
        <f>N101+N104+N107</f>
        <v>63500</v>
      </c>
    </row>
    <row r="101" spans="1:14" ht="17.25" customHeight="1" hidden="1">
      <c r="A101" s="46" t="s">
        <v>196</v>
      </c>
      <c r="B101" s="26">
        <v>70</v>
      </c>
      <c r="C101" s="26">
        <v>4</v>
      </c>
      <c r="D101" s="54" t="s">
        <v>184</v>
      </c>
      <c r="E101" s="51">
        <v>862</v>
      </c>
      <c r="F101" s="48" t="s">
        <v>207</v>
      </c>
      <c r="G101" s="55"/>
      <c r="H101" s="41"/>
      <c r="I101" s="30"/>
      <c r="J101" s="30"/>
      <c r="K101" s="30">
        <f t="shared" si="16"/>
        <v>0</v>
      </c>
      <c r="L101" s="30">
        <f>L103</f>
        <v>0</v>
      </c>
      <c r="M101" s="30"/>
      <c r="N101" s="30"/>
    </row>
    <row r="102" spans="1:14" ht="15.75" customHeight="1" hidden="1">
      <c r="A102" s="46" t="s">
        <v>24</v>
      </c>
      <c r="B102" s="26">
        <v>70</v>
      </c>
      <c r="C102" s="26">
        <v>4</v>
      </c>
      <c r="D102" s="54" t="s">
        <v>184</v>
      </c>
      <c r="E102" s="51">
        <v>862</v>
      </c>
      <c r="F102" s="48" t="s">
        <v>207</v>
      </c>
      <c r="G102" s="55"/>
      <c r="H102" s="41" t="s">
        <v>25</v>
      </c>
      <c r="I102" s="30"/>
      <c r="J102" s="30"/>
      <c r="K102" s="30">
        <f t="shared" si="16"/>
        <v>0</v>
      </c>
      <c r="L102" s="30">
        <f>L103</f>
        <v>0</v>
      </c>
      <c r="M102" s="30"/>
      <c r="N102" s="30"/>
    </row>
    <row r="103" spans="1:14" ht="15.75" customHeight="1" hidden="1">
      <c r="A103" s="46" t="s">
        <v>197</v>
      </c>
      <c r="B103" s="26">
        <v>70</v>
      </c>
      <c r="C103" s="26">
        <v>4</v>
      </c>
      <c r="D103" s="54" t="s">
        <v>184</v>
      </c>
      <c r="E103" s="51">
        <v>862</v>
      </c>
      <c r="F103" s="48" t="s">
        <v>207</v>
      </c>
      <c r="G103" s="55"/>
      <c r="H103" s="41" t="s">
        <v>199</v>
      </c>
      <c r="I103" s="30"/>
      <c r="J103" s="30"/>
      <c r="K103" s="30">
        <f t="shared" si="16"/>
        <v>0</v>
      </c>
      <c r="L103" s="30">
        <f>'3.Вед. '!J38</f>
        <v>0</v>
      </c>
      <c r="M103" s="30"/>
      <c r="N103" s="30"/>
    </row>
    <row r="104" spans="1:14" ht="15.75" customHeight="1" hidden="1">
      <c r="A104" s="46" t="s">
        <v>269</v>
      </c>
      <c r="B104" s="26">
        <v>70</v>
      </c>
      <c r="C104" s="26">
        <v>4</v>
      </c>
      <c r="D104" s="54" t="s">
        <v>184</v>
      </c>
      <c r="E104" s="51">
        <v>862</v>
      </c>
      <c r="F104" s="48" t="s">
        <v>185</v>
      </c>
      <c r="G104" s="55"/>
      <c r="H104" s="41"/>
      <c r="I104" s="30"/>
      <c r="J104" s="30" t="e">
        <f>J106</f>
        <v>#REF!</v>
      </c>
      <c r="K104" s="30" t="e">
        <f t="shared" si="16"/>
        <v>#REF!</v>
      </c>
      <c r="L104" s="30">
        <f>L106</f>
        <v>0</v>
      </c>
      <c r="M104" s="30"/>
      <c r="N104" s="30"/>
    </row>
    <row r="105" spans="1:14" ht="15.75" customHeight="1" hidden="1">
      <c r="A105" s="46" t="s">
        <v>24</v>
      </c>
      <c r="B105" s="26">
        <v>70</v>
      </c>
      <c r="C105" s="26">
        <v>4</v>
      </c>
      <c r="D105" s="54" t="s">
        <v>184</v>
      </c>
      <c r="E105" s="51">
        <v>862</v>
      </c>
      <c r="F105" s="48" t="s">
        <v>185</v>
      </c>
      <c r="G105" s="55"/>
      <c r="H105" s="41" t="s">
        <v>25</v>
      </c>
      <c r="I105" s="30"/>
      <c r="J105" s="30" t="e">
        <f>J106</f>
        <v>#REF!</v>
      </c>
      <c r="K105" s="30" t="e">
        <f t="shared" si="16"/>
        <v>#REF!</v>
      </c>
      <c r="L105" s="30">
        <f>L106</f>
        <v>0</v>
      </c>
      <c r="M105" s="30"/>
      <c r="N105" s="30"/>
    </row>
    <row r="106" spans="1:14" ht="15.75" customHeight="1" hidden="1">
      <c r="A106" s="46" t="s">
        <v>27</v>
      </c>
      <c r="B106" s="26">
        <v>70</v>
      </c>
      <c r="C106" s="26">
        <v>4</v>
      </c>
      <c r="D106" s="54" t="s">
        <v>184</v>
      </c>
      <c r="E106" s="51">
        <v>862</v>
      </c>
      <c r="F106" s="48" t="s">
        <v>185</v>
      </c>
      <c r="G106" s="55"/>
      <c r="H106" s="41" t="s">
        <v>28</v>
      </c>
      <c r="I106" s="30"/>
      <c r="J106" s="30" t="e">
        <f>'3.Вед. '!#REF!</f>
        <v>#REF!</v>
      </c>
      <c r="K106" s="30" t="e">
        <f>J106+I106</f>
        <v>#REF!</v>
      </c>
      <c r="L106" s="30">
        <f>'3.Вед. '!J42</f>
        <v>0</v>
      </c>
      <c r="M106" s="30"/>
      <c r="N106" s="30"/>
    </row>
    <row r="107" spans="1:14" ht="15.75" customHeight="1">
      <c r="A107" s="43" t="s">
        <v>31</v>
      </c>
      <c r="B107" s="26">
        <v>70</v>
      </c>
      <c r="C107" s="26">
        <v>0</v>
      </c>
      <c r="D107" s="54" t="s">
        <v>184</v>
      </c>
      <c r="E107" s="51">
        <v>862</v>
      </c>
      <c r="F107" s="41" t="s">
        <v>208</v>
      </c>
      <c r="G107" s="225" t="s">
        <v>187</v>
      </c>
      <c r="H107" s="41"/>
      <c r="I107" s="27"/>
      <c r="J107" s="27"/>
      <c r="K107" s="27"/>
      <c r="L107" s="27"/>
      <c r="M107" s="30">
        <f>M108</f>
        <v>31500</v>
      </c>
      <c r="N107" s="30">
        <f>N108</f>
        <v>63500</v>
      </c>
    </row>
    <row r="108" spans="1:14" ht="15.75" customHeight="1">
      <c r="A108" s="46" t="s">
        <v>24</v>
      </c>
      <c r="B108" s="26">
        <v>70</v>
      </c>
      <c r="C108" s="26">
        <v>0</v>
      </c>
      <c r="D108" s="54" t="s">
        <v>184</v>
      </c>
      <c r="E108" s="51">
        <v>862</v>
      </c>
      <c r="F108" s="41" t="s">
        <v>208</v>
      </c>
      <c r="G108" s="225"/>
      <c r="H108" s="41" t="s">
        <v>25</v>
      </c>
      <c r="I108" s="27"/>
      <c r="J108" s="27"/>
      <c r="K108" s="27"/>
      <c r="L108" s="27"/>
      <c r="M108" s="30">
        <f>M109</f>
        <v>31500</v>
      </c>
      <c r="N108" s="30">
        <f>N109</f>
        <v>63500</v>
      </c>
    </row>
    <row r="109" spans="1:14" ht="15.75" customHeight="1">
      <c r="A109" s="43" t="s">
        <v>27</v>
      </c>
      <c r="B109" s="26">
        <v>70</v>
      </c>
      <c r="C109" s="26">
        <v>0</v>
      </c>
      <c r="D109" s="54" t="s">
        <v>184</v>
      </c>
      <c r="E109" s="51">
        <v>862</v>
      </c>
      <c r="F109" s="41" t="s">
        <v>208</v>
      </c>
      <c r="G109" s="225" t="s">
        <v>187</v>
      </c>
      <c r="H109" s="41" t="s">
        <v>28</v>
      </c>
      <c r="I109" s="30" t="e">
        <f>'3.Вед. '!#REF!</f>
        <v>#REF!</v>
      </c>
      <c r="J109" s="30" t="e">
        <f>'3.Вед. '!#REF!</f>
        <v>#REF!</v>
      </c>
      <c r="K109" s="30" t="e">
        <f>'3.Вед. '!#REF!</f>
        <v>#REF!</v>
      </c>
      <c r="L109" s="30">
        <f>'3.Вед. '!J55</f>
        <v>0</v>
      </c>
      <c r="M109" s="30">
        <f>'3.Вед. '!K55</f>
        <v>31500</v>
      </c>
      <c r="N109" s="30">
        <f>'3.Вед. '!L55</f>
        <v>63500</v>
      </c>
    </row>
    <row r="110" spans="1:14" s="15" customFormat="1" ht="14.25" customHeight="1">
      <c r="A110" s="223" t="s">
        <v>30</v>
      </c>
      <c r="B110" s="163"/>
      <c r="C110" s="231"/>
      <c r="D110" s="226"/>
      <c r="E110" s="199"/>
      <c r="F110" s="166"/>
      <c r="G110" s="166"/>
      <c r="H110" s="166"/>
      <c r="I110" s="188" t="e">
        <f>I10+I42+I49+I56+I61+I86+I99+I81</f>
        <v>#REF!</v>
      </c>
      <c r="J110" s="188" t="e">
        <f>J10+J42+J49+J56+J61+J86+J99+J81+J93</f>
        <v>#REF!</v>
      </c>
      <c r="K110" s="188" t="e">
        <f>K10+K42+K49+K56+K61+K86+K99+K81+K93</f>
        <v>#REF!</v>
      </c>
      <c r="L110" s="188">
        <f>L10+L42+L49+L56+L61+L86+L99+L81+L93+L98</f>
        <v>2817007.41</v>
      </c>
      <c r="M110" s="188">
        <f>M10+M42+M49+M56+M61+M86+M99+M81+M93</f>
        <v>2409625.92</v>
      </c>
      <c r="N110" s="188">
        <f>N10+N42+N49+N56+N61+N86+N99+N81+N93</f>
        <v>2474908.8</v>
      </c>
    </row>
    <row r="111" spans="5:13" ht="14.25">
      <c r="E111" s="111"/>
      <c r="M111" s="67"/>
    </row>
    <row r="112" spans="5:14" ht="14.25">
      <c r="E112" s="111"/>
      <c r="M112" s="232">
        <f>M109/(M110-'1.дох.'!D40-'1.дох.'!D43)*100</f>
        <v>2.516430694702634</v>
      </c>
      <c r="N112" s="232">
        <f>N109/(N110-'1.дох.'!E40-'1.дох.'!E43)*100</f>
        <v>5.019953326292223</v>
      </c>
    </row>
    <row r="113" spans="9:14" ht="14.25">
      <c r="I113" s="69" t="e">
        <f>I110-'3.Вед. '!#REF!</f>
        <v>#REF!</v>
      </c>
      <c r="J113" s="69"/>
      <c r="K113" s="69"/>
      <c r="L113" s="69">
        <f>'1.дох.'!C46-'5.МП '!L110</f>
        <v>0</v>
      </c>
      <c r="M113" s="69">
        <f>'1.дох.'!D46-'5.МП '!M110</f>
        <v>0</v>
      </c>
      <c r="N113" s="69">
        <f>'1.дох.'!E46-'5.МП '!N110</f>
        <v>0</v>
      </c>
    </row>
  </sheetData>
  <sheetProtection/>
  <mergeCells count="5">
    <mergeCell ref="A6:N6"/>
    <mergeCell ref="B4:N4"/>
    <mergeCell ref="B1:I1"/>
    <mergeCell ref="B2:K2"/>
    <mergeCell ref="B3:I3"/>
  </mergeCells>
  <printOptions/>
  <pageMargins left="0.6299212598425197" right="0.5118110236220472" top="0.35433070866141736" bottom="0.4330708661417323" header="0.3937007874015748" footer="0.2755905511811024"/>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IU9"/>
  <sheetViews>
    <sheetView zoomScalePageLayoutView="0" workbookViewId="0" topLeftCell="A1">
      <selection activeCell="E15" sqref="E15"/>
    </sheetView>
  </sheetViews>
  <sheetFormatPr defaultColWidth="9.140625" defaultRowHeight="12.75"/>
  <cols>
    <col min="1" max="1" width="4.140625" style="78" customWidth="1"/>
    <col min="2" max="2" width="40.140625" style="78" customWidth="1"/>
    <col min="3" max="5" width="15.7109375" style="78" customWidth="1"/>
    <col min="6" max="8" width="9.140625" style="78" customWidth="1"/>
    <col min="9" max="9" width="18.8515625" style="78" customWidth="1"/>
    <col min="10" max="251" width="9.140625" style="78" customWidth="1"/>
    <col min="252" max="252" width="4.140625" style="78" customWidth="1"/>
    <col min="253" max="253" width="58.8515625" style="78" customWidth="1"/>
    <col min="254" max="254" width="32.8515625" style="78" customWidth="1"/>
    <col min="255" max="255" width="9.140625" style="78" customWidth="1"/>
  </cols>
  <sheetData>
    <row r="1" spans="1:3" ht="12.75">
      <c r="A1" s="75"/>
      <c r="B1" s="76"/>
      <c r="C1" s="77" t="s">
        <v>267</v>
      </c>
    </row>
    <row r="2" spans="1:5" ht="52.5" customHeight="1">
      <c r="A2" s="75"/>
      <c r="B2" s="76"/>
      <c r="C2" s="264" t="s">
        <v>305</v>
      </c>
      <c r="D2" s="264"/>
      <c r="E2" s="264"/>
    </row>
    <row r="3" spans="1:3" ht="12.75">
      <c r="A3" s="75"/>
      <c r="B3" s="76"/>
      <c r="C3" s="72" t="s">
        <v>258</v>
      </c>
    </row>
    <row r="4" spans="1:3" ht="12.75">
      <c r="A4" s="75"/>
      <c r="B4" s="76"/>
      <c r="C4" s="79"/>
    </row>
    <row r="5" spans="1:255" ht="86.25" customHeight="1">
      <c r="A5" s="80"/>
      <c r="B5" s="277" t="s">
        <v>307</v>
      </c>
      <c r="C5" s="277"/>
      <c r="D5" s="277"/>
      <c r="E5" s="277"/>
      <c r="F5" s="81"/>
      <c r="G5" s="81"/>
      <c r="H5" s="81"/>
      <c r="I5" s="82"/>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row>
    <row r="6" spans="1:5" ht="12.75">
      <c r="A6" s="75"/>
      <c r="B6" s="83"/>
      <c r="C6" s="83"/>
      <c r="E6" s="84" t="s">
        <v>162</v>
      </c>
    </row>
    <row r="7" spans="1:255" ht="27.75" customHeight="1">
      <c r="A7" s="85" t="s">
        <v>259</v>
      </c>
      <c r="B7" s="86" t="s">
        <v>260</v>
      </c>
      <c r="C7" s="87" t="s">
        <v>261</v>
      </c>
      <c r="D7" s="87" t="s">
        <v>284</v>
      </c>
      <c r="E7" s="87" t="s">
        <v>308</v>
      </c>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c r="IU7" s="74"/>
    </row>
    <row r="8" spans="1:255" ht="21" customHeight="1">
      <c r="A8" s="88">
        <v>1</v>
      </c>
      <c r="B8" s="89" t="s">
        <v>262</v>
      </c>
      <c r="C8" s="90">
        <v>3000</v>
      </c>
      <c r="D8" s="90">
        <v>3000</v>
      </c>
      <c r="E8" s="90">
        <v>3000</v>
      </c>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c r="IO8" s="73"/>
      <c r="IP8" s="73"/>
      <c r="IQ8" s="73"/>
      <c r="IR8" s="73"/>
      <c r="IS8" s="73"/>
      <c r="IT8" s="73"/>
      <c r="IU8" s="73"/>
    </row>
    <row r="9" spans="1:255" ht="22.5" customHeight="1">
      <c r="A9" s="91"/>
      <c r="B9" s="92" t="s">
        <v>263</v>
      </c>
      <c r="C9" s="93">
        <f>SUM(C8:C8)</f>
        <v>3000</v>
      </c>
      <c r="D9" s="93">
        <f>SUM(D8:D8)</f>
        <v>3000</v>
      </c>
      <c r="E9" s="93">
        <f>SUM(E8:E8)</f>
        <v>3000</v>
      </c>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c r="IR9" s="94"/>
      <c r="IS9" s="94"/>
      <c r="IT9" s="94"/>
      <c r="IU9" s="94"/>
    </row>
  </sheetData>
  <sheetProtection/>
  <mergeCells count="2">
    <mergeCell ref="C2:E2"/>
    <mergeCell ref="B5:E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U9"/>
  <sheetViews>
    <sheetView zoomScalePageLayoutView="0" workbookViewId="0" topLeftCell="A1">
      <selection activeCell="E12" sqref="E12"/>
    </sheetView>
  </sheetViews>
  <sheetFormatPr defaultColWidth="9.140625" defaultRowHeight="12.75"/>
  <cols>
    <col min="1" max="1" width="4.140625" style="78" customWidth="1"/>
    <col min="2" max="2" width="40.140625" style="78" customWidth="1"/>
    <col min="3" max="5" width="15.7109375" style="78" customWidth="1"/>
    <col min="6" max="251" width="9.140625" style="78" customWidth="1"/>
    <col min="252" max="252" width="4.140625" style="78" customWidth="1"/>
    <col min="253" max="253" width="58.8515625" style="78" customWidth="1"/>
    <col min="254" max="254" width="32.8515625" style="78" customWidth="1"/>
    <col min="255" max="255" width="9.140625" style="78" customWidth="1"/>
  </cols>
  <sheetData>
    <row r="1" spans="1:4" ht="12.75">
      <c r="A1" s="75"/>
      <c r="B1" s="76"/>
      <c r="C1" s="278" t="s">
        <v>285</v>
      </c>
      <c r="D1" s="278"/>
    </row>
    <row r="2" spans="1:5" ht="62.25" customHeight="1">
      <c r="A2" s="75"/>
      <c r="B2" s="76"/>
      <c r="C2" s="264" t="s">
        <v>309</v>
      </c>
      <c r="D2" s="264"/>
      <c r="E2" s="264"/>
    </row>
    <row r="3" spans="1:3" ht="12.75">
      <c r="A3" s="75"/>
      <c r="B3" s="76"/>
      <c r="C3" s="72" t="s">
        <v>264</v>
      </c>
    </row>
    <row r="4" spans="1:3" ht="12.75">
      <c r="A4" s="75"/>
      <c r="B4" s="76"/>
      <c r="C4" s="79"/>
    </row>
    <row r="5" spans="1:255" ht="86.25" customHeight="1">
      <c r="A5" s="80"/>
      <c r="B5" s="277" t="s">
        <v>310</v>
      </c>
      <c r="C5" s="277"/>
      <c r="D5" s="277"/>
      <c r="E5" s="277"/>
      <c r="F5" s="81"/>
      <c r="G5" s="81"/>
      <c r="H5" s="95"/>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row>
    <row r="6" spans="1:5" ht="12.75">
      <c r="A6" s="75"/>
      <c r="B6" s="83"/>
      <c r="C6" s="83"/>
      <c r="E6" s="84" t="s">
        <v>162</v>
      </c>
    </row>
    <row r="7" spans="1:255" ht="27.75" customHeight="1">
      <c r="A7" s="85" t="s">
        <v>259</v>
      </c>
      <c r="B7" s="86" t="s">
        <v>260</v>
      </c>
      <c r="C7" s="87" t="s">
        <v>261</v>
      </c>
      <c r="D7" s="87" t="s">
        <v>284</v>
      </c>
      <c r="E7" s="87" t="s">
        <v>308</v>
      </c>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c r="IU7" s="74"/>
    </row>
    <row r="8" spans="1:255" ht="21" customHeight="1">
      <c r="A8" s="88">
        <v>1</v>
      </c>
      <c r="B8" s="89" t="s">
        <v>262</v>
      </c>
      <c r="C8" s="90">
        <v>300</v>
      </c>
      <c r="D8" s="90">
        <v>300</v>
      </c>
      <c r="E8" s="90">
        <v>300</v>
      </c>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c r="IO8" s="73"/>
      <c r="IP8" s="73"/>
      <c r="IQ8" s="73"/>
      <c r="IR8" s="73"/>
      <c r="IS8" s="73"/>
      <c r="IT8" s="73"/>
      <c r="IU8" s="73"/>
    </row>
    <row r="9" spans="1:255" ht="22.5" customHeight="1">
      <c r="A9" s="91"/>
      <c r="B9" s="92" t="s">
        <v>263</v>
      </c>
      <c r="C9" s="93">
        <f>SUM(C8:C8)</f>
        <v>300</v>
      </c>
      <c r="D9" s="93">
        <f>SUM(D8:D8)</f>
        <v>300</v>
      </c>
      <c r="E9" s="93">
        <f>SUM(E8:E8)</f>
        <v>300</v>
      </c>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c r="IR9" s="94"/>
      <c r="IS9" s="94"/>
      <c r="IT9" s="94"/>
      <c r="IU9" s="94"/>
    </row>
  </sheetData>
  <sheetProtection/>
  <mergeCells count="3">
    <mergeCell ref="C1:D1"/>
    <mergeCell ref="C2:E2"/>
    <mergeCell ref="B5:E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U9"/>
  <sheetViews>
    <sheetView zoomScalePageLayoutView="0" workbookViewId="0" topLeftCell="A1">
      <selection activeCell="D9" sqref="D9"/>
    </sheetView>
  </sheetViews>
  <sheetFormatPr defaultColWidth="9.140625" defaultRowHeight="12.75"/>
  <cols>
    <col min="1" max="1" width="4.140625" style="78" customWidth="1"/>
    <col min="2" max="2" width="40.00390625" style="78" customWidth="1"/>
    <col min="3" max="3" width="15.7109375" style="78" customWidth="1"/>
    <col min="4" max="4" width="13.57421875" style="78" customWidth="1"/>
    <col min="5" max="5" width="13.8515625" style="78" customWidth="1"/>
    <col min="6" max="251" width="9.140625" style="78" customWidth="1"/>
    <col min="252" max="252" width="4.140625" style="78" customWidth="1"/>
    <col min="253" max="253" width="58.8515625" style="78" customWidth="1"/>
    <col min="254" max="254" width="32.8515625" style="78" customWidth="1"/>
    <col min="255" max="255" width="9.140625" style="78" customWidth="1"/>
  </cols>
  <sheetData>
    <row r="1" spans="1:4" ht="12.75" customHeight="1">
      <c r="A1" s="75"/>
      <c r="B1" s="76"/>
      <c r="C1" s="278" t="s">
        <v>285</v>
      </c>
      <c r="D1" s="278"/>
    </row>
    <row r="2" spans="1:5" ht="59.25" customHeight="1">
      <c r="A2" s="75"/>
      <c r="B2" s="76"/>
      <c r="C2" s="264" t="s">
        <v>311</v>
      </c>
      <c r="D2" s="264"/>
      <c r="E2" s="264"/>
    </row>
    <row r="3" spans="1:3" ht="12.75">
      <c r="A3" s="75"/>
      <c r="B3" s="76"/>
      <c r="C3" s="72" t="s">
        <v>265</v>
      </c>
    </row>
    <row r="4" spans="1:3" ht="12.75">
      <c r="A4" s="75"/>
      <c r="B4" s="76"/>
      <c r="C4" s="79"/>
    </row>
    <row r="5" spans="1:255" ht="72" customHeight="1">
      <c r="A5" s="80"/>
      <c r="B5" s="277" t="s">
        <v>312</v>
      </c>
      <c r="C5" s="277"/>
      <c r="D5" s="277"/>
      <c r="E5" s="277"/>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row>
    <row r="6" spans="1:5" ht="12.75">
      <c r="A6" s="75"/>
      <c r="B6" s="83"/>
      <c r="C6" s="83"/>
      <c r="E6" s="84" t="s">
        <v>162</v>
      </c>
    </row>
    <row r="7" spans="1:255" s="96" customFormat="1" ht="31.5" customHeight="1">
      <c r="A7" s="85" t="s">
        <v>259</v>
      </c>
      <c r="B7" s="86" t="s">
        <v>260</v>
      </c>
      <c r="C7" s="87" t="s">
        <v>261</v>
      </c>
      <c r="D7" s="87" t="s">
        <v>284</v>
      </c>
      <c r="E7" s="87" t="s">
        <v>308</v>
      </c>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c r="IU7" s="74"/>
    </row>
    <row r="8" spans="1:255" ht="21" customHeight="1">
      <c r="A8" s="88">
        <v>1</v>
      </c>
      <c r="B8" s="89" t="s">
        <v>262</v>
      </c>
      <c r="C8" s="90">
        <v>500</v>
      </c>
      <c r="D8" s="90">
        <v>500</v>
      </c>
      <c r="E8" s="90">
        <v>500</v>
      </c>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c r="IO8" s="73"/>
      <c r="IP8" s="73"/>
      <c r="IQ8" s="73"/>
      <c r="IR8" s="73"/>
      <c r="IS8" s="73"/>
      <c r="IT8" s="73"/>
      <c r="IU8" s="73"/>
    </row>
    <row r="9" spans="1:255" ht="22.5" customHeight="1">
      <c r="A9" s="91"/>
      <c r="B9" s="92" t="s">
        <v>263</v>
      </c>
      <c r="C9" s="93">
        <f>SUM(C8:C8)</f>
        <v>500</v>
      </c>
      <c r="D9" s="93">
        <f>SUM(D8:D8)</f>
        <v>500</v>
      </c>
      <c r="E9" s="93">
        <f>SUM(E8:E8)</f>
        <v>500</v>
      </c>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c r="IR9" s="94"/>
      <c r="IS9" s="94"/>
      <c r="IT9" s="94"/>
      <c r="IU9" s="94"/>
    </row>
  </sheetData>
  <sheetProtection/>
  <mergeCells count="3">
    <mergeCell ref="C1:D1"/>
    <mergeCell ref="C2:E2"/>
    <mergeCell ref="B5:E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U9"/>
  <sheetViews>
    <sheetView zoomScalePageLayoutView="0" workbookViewId="0" topLeftCell="A1">
      <selection activeCell="I10" sqref="I10"/>
    </sheetView>
  </sheetViews>
  <sheetFormatPr defaultColWidth="9.140625" defaultRowHeight="12.75"/>
  <cols>
    <col min="1" max="1" width="4.140625" style="78" customWidth="1"/>
    <col min="2" max="2" width="39.421875" style="78" customWidth="1"/>
    <col min="3" max="5" width="14.421875" style="78" customWidth="1"/>
    <col min="6" max="251" width="9.140625" style="78" customWidth="1"/>
    <col min="252" max="252" width="4.140625" style="78" customWidth="1"/>
    <col min="253" max="253" width="58.8515625" style="78" customWidth="1"/>
    <col min="254" max="254" width="32.8515625" style="78" customWidth="1"/>
    <col min="255" max="255" width="9.140625" style="78" customWidth="1"/>
  </cols>
  <sheetData>
    <row r="1" spans="1:4" ht="12.75" customHeight="1">
      <c r="A1" s="75"/>
      <c r="B1" s="76"/>
      <c r="C1" s="278" t="s">
        <v>285</v>
      </c>
      <c r="D1" s="278"/>
    </row>
    <row r="2" spans="1:5" ht="58.5" customHeight="1">
      <c r="A2" s="75"/>
      <c r="B2" s="76"/>
      <c r="C2" s="264" t="s">
        <v>313</v>
      </c>
      <c r="D2" s="264"/>
      <c r="E2" s="264"/>
    </row>
    <row r="3" spans="1:3" ht="12.75">
      <c r="A3" s="75"/>
      <c r="B3" s="76"/>
      <c r="C3" s="72" t="s">
        <v>266</v>
      </c>
    </row>
    <row r="4" spans="1:3" ht="12.75">
      <c r="A4" s="75"/>
      <c r="B4" s="76"/>
      <c r="C4" s="79"/>
    </row>
    <row r="5" spans="1:255" ht="96.75" customHeight="1">
      <c r="A5" s="80"/>
      <c r="B5" s="277" t="s">
        <v>314</v>
      </c>
      <c r="C5" s="277"/>
      <c r="D5" s="277"/>
      <c r="E5" s="277"/>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row>
    <row r="6" spans="1:5" ht="12.75">
      <c r="A6" s="75"/>
      <c r="B6" s="83"/>
      <c r="C6" s="83"/>
      <c r="E6" s="84" t="s">
        <v>162</v>
      </c>
    </row>
    <row r="7" spans="1:255" ht="25.5">
      <c r="A7" s="85" t="s">
        <v>259</v>
      </c>
      <c r="B7" s="86" t="s">
        <v>260</v>
      </c>
      <c r="C7" s="87" t="s">
        <v>261</v>
      </c>
      <c r="D7" s="87" t="s">
        <v>284</v>
      </c>
      <c r="E7" s="87" t="s">
        <v>308</v>
      </c>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c r="IU7" s="74"/>
    </row>
    <row r="8" spans="1:255" ht="25.5" customHeight="1">
      <c r="A8" s="88">
        <v>1</v>
      </c>
      <c r="B8" s="89" t="s">
        <v>262</v>
      </c>
      <c r="C8" s="90">
        <v>4000</v>
      </c>
      <c r="D8" s="90">
        <v>4000</v>
      </c>
      <c r="E8" s="90">
        <v>4000</v>
      </c>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c r="IO8" s="73"/>
      <c r="IP8" s="73"/>
      <c r="IQ8" s="73"/>
      <c r="IR8" s="73"/>
      <c r="IS8" s="73"/>
      <c r="IT8" s="73"/>
      <c r="IU8" s="73"/>
    </row>
    <row r="9" spans="1:255" ht="25.5" customHeight="1">
      <c r="A9" s="91"/>
      <c r="B9" s="92" t="s">
        <v>263</v>
      </c>
      <c r="C9" s="93">
        <f>SUM(C8:C8)</f>
        <v>4000</v>
      </c>
      <c r="D9" s="93">
        <f>SUM(D8:D8)</f>
        <v>4000</v>
      </c>
      <c r="E9" s="93">
        <f>SUM(E8:E8)</f>
        <v>4000</v>
      </c>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c r="IR9" s="94"/>
      <c r="IS9" s="94"/>
      <c r="IT9" s="94"/>
      <c r="IU9" s="94"/>
    </row>
  </sheetData>
  <sheetProtection/>
  <mergeCells count="3">
    <mergeCell ref="C1:D1"/>
    <mergeCell ref="C2:E2"/>
    <mergeCell ref="B5:E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Irina</cp:lastModifiedBy>
  <cp:lastPrinted>2022-11-17T06:15:55Z</cp:lastPrinted>
  <dcterms:created xsi:type="dcterms:W3CDTF">1996-10-08T23:32:33Z</dcterms:created>
  <dcterms:modified xsi:type="dcterms:W3CDTF">2023-01-12T06:08:08Z</dcterms:modified>
  <cp:category/>
  <cp:version/>
  <cp:contentType/>
  <cp:contentStatus/>
</cp:coreProperties>
</file>