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tabRatio="682" activeTab="2"/>
  </bookViews>
  <sheets>
    <sheet name="3.Вед. " sheetId="1" r:id="rId1"/>
    <sheet name="4.Функ." sheetId="2" r:id="rId2"/>
    <sheet name="5.МП " sheetId="3" r:id="rId3"/>
  </sheets>
  <externalReferences>
    <externalReference r:id="rId6"/>
    <externalReference r:id="rId7"/>
  </externalReferences>
  <definedNames>
    <definedName name="_xlnm.Print_Titles" localSheetId="0">'3.Вед. '!$10:$10</definedName>
    <definedName name="_xlnm.Print_Titles" localSheetId="1">'4.Функ.'!$7:$7</definedName>
    <definedName name="_xlnm.Print_Titles" localSheetId="2">'5.МП '!$10:$10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<sst xmlns="http://schemas.openxmlformats.org/spreadsheetml/2006/main" count="1455" uniqueCount="211">
  <si>
    <t>100</t>
  </si>
  <si>
    <t>120</t>
  </si>
  <si>
    <t>200</t>
  </si>
  <si>
    <t>240</t>
  </si>
  <si>
    <t>Иные бюджетные ассигнования</t>
  </si>
  <si>
    <t>800</t>
  </si>
  <si>
    <t>06</t>
  </si>
  <si>
    <t>Резервные средства</t>
  </si>
  <si>
    <t>870</t>
  </si>
  <si>
    <t>540</t>
  </si>
  <si>
    <t>ВСЕГО РАСХОДОВ</t>
  </si>
  <si>
    <t>Условно утвержденные расходы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</si>
  <si>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</si>
  <si>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</si>
  <si>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</si>
  <si>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</si>
  <si>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</si>
  <si>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</si>
  <si>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</si>
  <si>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</si>
  <si>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500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</si>
  <si>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</si>
  <si>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</si>
  <si>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</si>
  <si>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</si>
  <si>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</si>
  <si>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</si>
  <si>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</si>
  <si>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</si>
  <si>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Физическая культура и спорт</t>
  </si>
  <si>
    <t>10</t>
  </si>
  <si>
    <t>Межбюджетные трансферты</t>
  </si>
  <si>
    <t>11</t>
  </si>
  <si>
    <t>13</t>
  </si>
  <si>
    <t>Национальная оборона</t>
  </si>
  <si>
    <t>Мобилизационная и вневойсковая подготовка</t>
  </si>
  <si>
    <t>Жилищное хозяйство</t>
  </si>
  <si>
    <t>Благоустройство</t>
  </si>
  <si>
    <t>Иные межбюджетные трансферты</t>
  </si>
  <si>
    <t>Резервный фонд местных администраций</t>
  </si>
  <si>
    <t>ГП</t>
  </si>
  <si>
    <t>ППГП</t>
  </si>
  <si>
    <t>Гл</t>
  </si>
  <si>
    <t xml:space="preserve">НР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</si>
  <si>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</si>
  <si>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государственных (муниципальных) органов </t>
  </si>
  <si>
    <t>Руководство и управление в сфере установленных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</si>
  <si>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</si>
  <si>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 - бюджетного надзора)</t>
  </si>
  <si>
    <t>Мероприятия в сфере пожарной безопасности</t>
  </si>
  <si>
    <t>Организация и содержание мест захоронения (кладбищ)</t>
  </si>
  <si>
    <t>110</t>
  </si>
  <si>
    <t>Расходы на выплаты персоналу казенных учреждений</t>
  </si>
  <si>
    <t>Массовый спорт</t>
  </si>
  <si>
    <t>Национальная экономика</t>
  </si>
  <si>
    <t>Дорожное хозяйство (дорожные фонды)</t>
  </si>
  <si>
    <t>09</t>
  </si>
  <si>
    <t>Уплата налогов, сборов и иных платежей</t>
  </si>
  <si>
    <t>850</t>
  </si>
  <si>
    <t>Закупка товаров, работ и услуг для обеспечения государственных (муниципальных) нужд</t>
  </si>
  <si>
    <t>Акуличская сельская администрация</t>
  </si>
  <si>
    <t>МП</t>
  </si>
  <si>
    <t>ППМП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</si>
  <si>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</si>
  <si>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</si>
  <si>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</si>
  <si>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62 0 15 83760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</si>
  <si>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</si>
  <si>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Организация и обеспечение освещения улиц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</si>
  <si>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</si>
  <si>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ОМ</t>
  </si>
  <si>
    <t>80040</t>
  </si>
  <si>
    <t>84200</t>
  </si>
  <si>
    <t>84220</t>
  </si>
  <si>
    <t>51180</t>
  </si>
  <si>
    <t>83740</t>
  </si>
  <si>
    <t>83760</t>
  </si>
  <si>
    <t>81690</t>
  </si>
  <si>
    <t>84290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</si>
  <si>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</si>
  <si>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(рублей)</t>
  </si>
  <si>
    <t>63 0 11 80040</t>
  </si>
  <si>
    <t>Членские взносы некоммерческим организациям</t>
  </si>
  <si>
    <t>81410</t>
  </si>
  <si>
    <t>63 0 11 81410</t>
  </si>
  <si>
    <t>63 0 11 84200</t>
  </si>
  <si>
    <t>63 0 11 84220</t>
  </si>
  <si>
    <t>Обеспечение первичного воинского учета на территориях, где отсутствуют военные комиссариаты</t>
  </si>
  <si>
    <t>63 0 12 51180</t>
  </si>
  <si>
    <t xml:space="preserve">Повышение защиты населения и территории поселения от чрезвычайных ситуаций природного и техногенного характера </t>
  </si>
  <si>
    <t>81140</t>
  </si>
  <si>
    <t>63 0 13 81140</t>
  </si>
  <si>
    <t>Развитие и модернизация сети автомобильных дорог общего пользования местного значения</t>
  </si>
  <si>
    <t>63 0 14 83740</t>
  </si>
  <si>
    <t>Содействие реформированию жилищно-коммунального хозяйства; создание благоприятных условий проживания граждан</t>
  </si>
  <si>
    <t>63 0 15 81690</t>
  </si>
  <si>
    <t>81710</t>
  </si>
  <si>
    <t>63 0 15 81710</t>
  </si>
  <si>
    <t>63 0 15 83760</t>
  </si>
  <si>
    <t>Развитие физической культуры и спорта</t>
  </si>
  <si>
    <t>63 0 18 84290</t>
  </si>
  <si>
    <t xml:space="preserve">Непрограммная деятельность </t>
  </si>
  <si>
    <t>00</t>
  </si>
  <si>
    <t>83030</t>
  </si>
  <si>
    <t>70 0 00 83030</t>
  </si>
  <si>
    <t>70 0 1014</t>
  </si>
  <si>
    <t>НР</t>
  </si>
  <si>
    <t>80020</t>
  </si>
  <si>
    <t>62 0 13 81140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</si>
  <si>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</si>
  <si>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Обеспечение проведения выборов и референдумов</t>
  </si>
  <si>
    <t>07</t>
  </si>
  <si>
    <t>Организация и проведение выборов и референдумов</t>
  </si>
  <si>
    <t>Специальные расходы</t>
  </si>
  <si>
    <t>70 0 00 80060</t>
  </si>
  <si>
    <t>880</t>
  </si>
  <si>
    <t>Озеленение территории</t>
  </si>
  <si>
    <t>Коммунальное хозяйство</t>
  </si>
  <si>
    <t>нормат.</t>
  </si>
  <si>
    <t>откл.</t>
  </si>
  <si>
    <t>80070</t>
  </si>
  <si>
    <t>84400</t>
  </si>
  <si>
    <t>81700</t>
  </si>
  <si>
    <t>80060</t>
  </si>
  <si>
    <t>80080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</si>
  <si>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</si>
  <si>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83710</t>
  </si>
  <si>
    <t>62 0 15 83710</t>
  </si>
  <si>
    <t>ГРБС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</si>
  <si>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</si>
  <si>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Социальная политика </t>
  </si>
  <si>
    <t>Пенсионное обеспечение</t>
  </si>
  <si>
    <t>Выплата муниципальных пенсий (доплат к государственным пенсиям)</t>
  </si>
  <si>
    <t xml:space="preserve">Социальное обеспечение и иные выплаты населению </t>
  </si>
  <si>
    <t>300</t>
  </si>
  <si>
    <t>82450</t>
  </si>
  <si>
    <t>май</t>
  </si>
  <si>
    <t>утвержденная</t>
  </si>
  <si>
    <t>Другие вопросы в области национальной экономики</t>
  </si>
  <si>
    <t>Разработка и внесение изменений в схему территориального планирования</t>
  </si>
  <si>
    <t>12</t>
  </si>
  <si>
    <t>62 0 19 80950</t>
  </si>
  <si>
    <t>Мероприятия по благоустройству</t>
  </si>
  <si>
    <t>62 0 15 81730</t>
  </si>
  <si>
    <t>Оценка имущества, признание прав и регулирование отношений муниципальной собственности</t>
  </si>
  <si>
    <t>62 0 11 80900</t>
  </si>
  <si>
    <t>Мероприятия в сфере коммунального хозяйства</t>
  </si>
  <si>
    <t>62 0 15 81740</t>
  </si>
  <si>
    <t xml:space="preserve">Исполнение исковых требований на основании вступивших в законную силу судебных актов, обязательств бюджета муниципального образования, предусмотренных пунктами </t>
  </si>
  <si>
    <t>62 0 11 83270</t>
  </si>
  <si>
    <t>80900</t>
  </si>
  <si>
    <t>83270</t>
  </si>
  <si>
    <t>81740</t>
  </si>
  <si>
    <t>81730</t>
  </si>
  <si>
    <t>80950</t>
  </si>
  <si>
    <t>830</t>
  </si>
  <si>
    <t>Исполнение судебных актов</t>
  </si>
  <si>
    <t>Приложение 2</t>
  </si>
  <si>
    <t>Защита населения и территории от чрезвычайных ситуаций природного и техногенного характера, пожарная безопасность</t>
  </si>
  <si>
    <t>Резервный фонд местной администрации</t>
  </si>
  <si>
    <t>Обеспечение реализации полномочий Акуличского сельского поселения Клетнянского муниципального района Брянской области</t>
  </si>
  <si>
    <t>62 4 01 80020</t>
  </si>
  <si>
    <t>62 4 01 80040</t>
  </si>
  <si>
    <t>62 4 01 81410</t>
  </si>
  <si>
    <t>62 4 01 84200</t>
  </si>
  <si>
    <t>62 4 01 84400</t>
  </si>
  <si>
    <t>62 4 01 84220</t>
  </si>
  <si>
    <t>62 4 02 51180</t>
  </si>
  <si>
    <t>62 4 04 83740</t>
  </si>
  <si>
    <t>62 4 05 81690</t>
  </si>
  <si>
    <t>62 4 05 81700</t>
  </si>
  <si>
    <t>62 4 05 81710</t>
  </si>
  <si>
    <t>62 4 07 82450</t>
  </si>
  <si>
    <t>62 4 08 84290</t>
  </si>
  <si>
    <t>08</t>
  </si>
  <si>
    <t>70 0 00 80080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</si>
  <si>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</si>
  <si>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к решению  Акуличского сельского Совета народных депутатов "О бюджете  Акуличского сельского поселения Клетнянского муниципального района Брянской области на 2023 год и на плановый период 2024 и 2025 годов" </t>
  </si>
  <si>
    <t>Реализация федеральной целевой программы "Увековечение памяти погибших при защите Отечества на 2019 - 2024 годы"</t>
  </si>
  <si>
    <t>62 4 10 L2990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</si>
  <si>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на 2023 год и на плановый период 2024 и 2025 годов</t>
  </si>
  <si>
    <t>L2990</t>
  </si>
  <si>
    <t>к Решению  Акуличского сельского Совета народных депутатов  "О бюджете Акуличского сельского поселения Клетнянского муниципального района Брянской области на 2023 год и на плановый период 2024 и 2025 годов"</t>
  </si>
  <si>
    <t>Распределение расходов бюджета Акуличского сельского поселения Клетнянского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на 2023 год и на плановый период 2024 и 2025 годов</t>
  </si>
  <si>
    <t>2023 год</t>
  </si>
  <si>
    <t>2024 год</t>
  </si>
  <si>
    <t>2025 год</t>
  </si>
  <si>
    <t>310</t>
  </si>
  <si>
    <t xml:space="preserve">Публичные нормативные обязательства </t>
  </si>
  <si>
    <t>Реализация мероприятий по проведению работ по ремонту, реставрации, благоустройству воинских захоронений</t>
  </si>
  <si>
    <t>март</t>
  </si>
  <si>
    <t>Утвержденный план</t>
  </si>
  <si>
    <t>Опубликование нормативных правовых актов муниципальных образований и иной официальной информации</t>
  </si>
  <si>
    <t>62 4 01 80070</t>
  </si>
  <si>
    <t>62 4 01 80100</t>
  </si>
  <si>
    <t>62 4 03 81140</t>
  </si>
  <si>
    <t>Приложение 3</t>
  </si>
  <si>
    <t>80100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</si>
  <si>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в сфере благоустройства</t>
  </si>
  <si>
    <t>62 4 01 84460</t>
  </si>
  <si>
    <t>84460</t>
  </si>
  <si>
    <t>рублей</t>
  </si>
  <si>
    <t>Информационное освещение деятельности органов местного самоуправления</t>
  </si>
  <si>
    <t xml:space="preserve">к решению  Акуличского сельского Совета народных депутатов "О внесении изменений в Решение Акуличского сельского Совета народных депутатов "О бюджете  Акуличского сельского поселения Клетнянского муниципального района Брянской области на 2023 год и на плановый период 2024 и 2025 годов" </t>
  </si>
  <si>
    <t>Изменение распределения бюджетных ассигнований по ведомственной структуре расходов бюджета  Акуличского сельского поселения Клетнянского муниципального района Брянской области на 2023 год и на плановый период 2024 и 2025 годов</t>
  </si>
  <si>
    <t>к Решению  Акуличского сельского Совета народных депутатов  "О внесении изменений в Решение Акуличского сельского Совета народных депутатов "О бюджете Акуличского сельского поселения Клетнянского муниципального района Брянской области на 2023 год и на плановый период 2024 и 2025 годов"</t>
  </si>
  <si>
    <t>август</t>
  </si>
  <si>
    <t>Приложение 3.2</t>
  </si>
  <si>
    <t>Приложение 4.2</t>
  </si>
  <si>
    <t>Приложение 5.2</t>
  </si>
  <si>
    <t>Приложение 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</si>
</sst>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"/>
    <numFmt numFmtId="170" formatCode="#,##0.000"/>
    <numFmt numFmtId="171" formatCode="#,##0.0000"/>
    <numFmt numFmtId="172" formatCode="#,##0.00_ ;[Red]\-#,##0.00\ "/>
    <numFmt numFmtId="173" formatCode="#,##0.00_ ;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7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9"/>
      <name val="Arial Cyr"/>
      <family val="0"/>
    </font>
    <font>
      <sz val="11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color indexed="10"/>
      <name val="Arial Cyr"/>
      <family val="0"/>
    </font>
    <font>
      <sz val="9"/>
      <color indexed="10"/>
      <name val="Arial Cyr"/>
      <family val="0"/>
    </font>
    <font>
      <b/>
      <sz val="9"/>
      <color indexed="8"/>
      <name val="Arial"/>
      <family val="2"/>
    </font>
    <font>
      <sz val="9"/>
      <color indexed="63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rgb="FFFF0000"/>
      <name val="Arial Cyr"/>
      <family val="0"/>
    </font>
    <font>
      <sz val="9"/>
      <color rgb="FFFF0000"/>
      <name val="Arial Cyr"/>
      <family val="0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333333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1">
      <alignment horizontal="left" wrapText="1" indent="2"/>
      <protection/>
    </xf>
    <xf numFmtId="49" fontId="48" fillId="0" borderId="2">
      <alignment horizontal="center"/>
      <protection/>
    </xf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9" fillId="25" borderId="3" applyNumberFormat="0" applyAlignment="0" applyProtection="0"/>
    <xf numFmtId="0" fontId="50" fillId="26" borderId="4" applyNumberFormat="0" applyAlignment="0" applyProtection="0"/>
    <xf numFmtId="0" fontId="51" fillId="26" borderId="3" applyNumberFormat="0" applyAlignment="0" applyProtection="0"/>
    <xf numFmtId="0" fontId="5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7" borderId="9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61" fillId="0" borderId="11" applyNumberFormat="0" applyFill="0" applyAlignment="0" applyProtection="0"/>
    <xf numFmtId="0" fontId="6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horizontal="center" vertical="top" wrapText="1"/>
    </xf>
    <xf numFmtId="0" fontId="0" fillId="0" borderId="0" xfId="65" applyFont="1" applyFill="1" applyAlignment="1">
      <alignment vertical="top"/>
      <protection/>
    </xf>
    <xf numFmtId="0" fontId="0" fillId="0" borderId="0" xfId="65" applyFont="1" applyFill="1" applyAlignment="1">
      <alignment vertical="top" wrapText="1"/>
      <protection/>
    </xf>
    <xf numFmtId="0" fontId="4" fillId="0" borderId="0" xfId="65" applyFont="1" applyFill="1" applyAlignment="1">
      <alignment vertical="top"/>
      <protection/>
    </xf>
    <xf numFmtId="0" fontId="1" fillId="0" borderId="0" xfId="65" applyFont="1" applyFill="1" applyAlignment="1">
      <alignment vertical="top"/>
      <protection/>
    </xf>
    <xf numFmtId="0" fontId="0" fillId="0" borderId="0" xfId="65" applyFont="1" applyFill="1" applyBorder="1" applyAlignment="1">
      <alignment vertical="top"/>
      <protection/>
    </xf>
    <xf numFmtId="0" fontId="1" fillId="0" borderId="0" xfId="65" applyFont="1" applyFill="1" applyBorder="1" applyAlignment="1">
      <alignment vertical="top"/>
      <protection/>
    </xf>
    <xf numFmtId="49" fontId="7" fillId="0" borderId="0" xfId="65" applyNumberFormat="1" applyFont="1" applyFill="1" applyAlignment="1">
      <alignment horizontal="center" vertical="top"/>
      <protection/>
    </xf>
    <xf numFmtId="0" fontId="3" fillId="0" borderId="0" xfId="65" applyFont="1" applyFill="1" applyAlignment="1">
      <alignment horizontal="left" vertical="top" wrapText="1"/>
      <protection/>
    </xf>
    <xf numFmtId="49" fontId="3" fillId="0" borderId="0" xfId="65" applyNumberFormat="1" applyFont="1" applyFill="1" applyAlignment="1">
      <alignment horizontal="left" vertical="top" wrapText="1"/>
      <protection/>
    </xf>
    <xf numFmtId="0" fontId="3" fillId="0" borderId="0" xfId="65" applyFont="1" applyFill="1" applyAlignment="1">
      <alignment vertical="top"/>
      <protection/>
    </xf>
    <xf numFmtId="0" fontId="9" fillId="0" borderId="12" xfId="70" applyFont="1" applyFill="1" applyBorder="1" applyAlignment="1">
      <alignment vertical="top" wrapText="1"/>
      <protection/>
    </xf>
    <xf numFmtId="0" fontId="1" fillId="0" borderId="0" xfId="70" applyFont="1" applyFill="1" applyAlignment="1">
      <alignment vertical="top"/>
      <protection/>
    </xf>
    <xf numFmtId="0" fontId="0" fillId="0" borderId="0" xfId="70" applyFont="1" applyFill="1" applyBorder="1" applyAlignment="1">
      <alignment vertical="top"/>
      <protection/>
    </xf>
    <xf numFmtId="0" fontId="1" fillId="0" borderId="0" xfId="70" applyFont="1" applyFill="1" applyBorder="1" applyAlignment="1">
      <alignment vertical="top"/>
      <protection/>
    </xf>
    <xf numFmtId="0" fontId="9" fillId="0" borderId="12" xfId="65" applyFont="1" applyFill="1" applyBorder="1" applyAlignment="1">
      <alignment horizontal="center" vertical="top" wrapText="1"/>
      <protection/>
    </xf>
    <xf numFmtId="170" fontId="9" fillId="0" borderId="12" xfId="65" applyNumberFormat="1" applyFont="1" applyFill="1" applyBorder="1" applyAlignment="1">
      <alignment vertical="top"/>
      <protection/>
    </xf>
    <xf numFmtId="0" fontId="64" fillId="32" borderId="12" xfId="70" applyFont="1" applyFill="1" applyBorder="1" applyAlignment="1">
      <alignment horizontal="left" vertical="top" wrapText="1"/>
      <protection/>
    </xf>
    <xf numFmtId="0" fontId="65" fillId="32" borderId="12" xfId="70" applyFont="1" applyFill="1" applyBorder="1" applyAlignment="1">
      <alignment horizontal="left" vertical="top" wrapText="1"/>
      <protection/>
    </xf>
    <xf numFmtId="4" fontId="9" fillId="0" borderId="12" xfId="65" applyNumberFormat="1" applyFont="1" applyFill="1" applyBorder="1" applyAlignment="1">
      <alignment vertical="top"/>
      <protection/>
    </xf>
    <xf numFmtId="0" fontId="9" fillId="0" borderId="12" xfId="0" applyFont="1" applyFill="1" applyBorder="1" applyAlignment="1">
      <alignment horizontal="center" vertical="top" wrapText="1"/>
    </xf>
    <xf numFmtId="49" fontId="9" fillId="0" borderId="12" xfId="65" applyNumberFormat="1" applyFont="1" applyFill="1" applyBorder="1" applyAlignment="1">
      <alignment horizontal="center" vertical="top"/>
      <protection/>
    </xf>
    <xf numFmtId="0" fontId="9" fillId="0" borderId="12" xfId="70" applyFont="1" applyFill="1" applyBorder="1" applyAlignment="1">
      <alignment horizontal="left" vertical="top" wrapText="1"/>
      <protection/>
    </xf>
    <xf numFmtId="0" fontId="9" fillId="0" borderId="12" xfId="65" applyFont="1" applyFill="1" applyBorder="1" applyAlignment="1">
      <alignment vertical="top"/>
      <protection/>
    </xf>
    <xf numFmtId="0" fontId="64" fillId="0" borderId="12" xfId="70" applyFont="1" applyFill="1" applyBorder="1" applyAlignment="1">
      <alignment horizontal="left" vertical="top" wrapText="1"/>
      <protection/>
    </xf>
    <xf numFmtId="0" fontId="9" fillId="0" borderId="12" xfId="0" applyFont="1" applyFill="1" applyBorder="1" applyAlignment="1">
      <alignment horizontal="left" vertical="top" wrapText="1"/>
    </xf>
    <xf numFmtId="0" fontId="9" fillId="0" borderId="12" xfId="65" applyFont="1" applyFill="1" applyBorder="1" applyAlignment="1">
      <alignment vertical="top" wrapText="1"/>
      <protection/>
    </xf>
    <xf numFmtId="0" fontId="9" fillId="0" borderId="12" xfId="70" applyFont="1" applyFill="1" applyBorder="1" applyAlignment="1">
      <alignment horizontal="center" vertical="top"/>
      <protection/>
    </xf>
    <xf numFmtId="49" fontId="9" fillId="0" borderId="12" xfId="70" applyNumberFormat="1" applyFont="1" applyFill="1" applyBorder="1" applyAlignment="1">
      <alignment horizontal="center" vertical="top"/>
      <protection/>
    </xf>
    <xf numFmtId="49" fontId="9" fillId="0" borderId="12" xfId="0" applyNumberFormat="1" applyFont="1" applyFill="1" applyBorder="1" applyAlignment="1">
      <alignment horizontal="center" vertical="top"/>
    </xf>
    <xf numFmtId="4" fontId="9" fillId="0" borderId="12" xfId="70" applyNumberFormat="1" applyFont="1" applyFill="1" applyBorder="1" applyAlignment="1">
      <alignment vertical="top"/>
      <protection/>
    </xf>
    <xf numFmtId="0" fontId="9" fillId="0" borderId="12" xfId="70" applyFont="1" applyBorder="1" applyAlignment="1">
      <alignment horizontal="center" vertical="top"/>
      <protection/>
    </xf>
    <xf numFmtId="0" fontId="9" fillId="0" borderId="12" xfId="65" applyFont="1" applyFill="1" applyBorder="1" applyAlignment="1">
      <alignment horizontal="left" vertical="top" wrapText="1"/>
      <protection/>
    </xf>
    <xf numFmtId="49" fontId="9" fillId="0" borderId="12" xfId="65" applyNumberFormat="1" applyFont="1" applyFill="1" applyBorder="1" applyAlignment="1">
      <alignment horizontal="center" vertical="top" wrapText="1"/>
      <protection/>
    </xf>
    <xf numFmtId="49" fontId="64" fillId="0" borderId="12" xfId="47" applyNumberFormat="1" applyFont="1" applyFill="1" applyBorder="1" applyAlignment="1">
      <alignment horizontal="center" vertical="top" wrapText="1"/>
    </xf>
    <xf numFmtId="49" fontId="9" fillId="32" borderId="12" xfId="65" applyNumberFormat="1" applyFont="1" applyFill="1" applyBorder="1" applyAlignment="1">
      <alignment horizontal="center" vertical="top"/>
      <protection/>
    </xf>
    <xf numFmtId="0" fontId="64" fillId="0" borderId="12" xfId="70" applyFont="1" applyFill="1" applyBorder="1" applyAlignment="1">
      <alignment horizontal="justify" vertical="top" wrapText="1"/>
      <protection/>
    </xf>
    <xf numFmtId="0" fontId="9" fillId="32" borderId="12" xfId="65" applyFont="1" applyFill="1" applyBorder="1" applyAlignment="1">
      <alignment horizontal="center" vertical="top" wrapText="1"/>
      <protection/>
    </xf>
    <xf numFmtId="49" fontId="8" fillId="0" borderId="0" xfId="65" applyNumberFormat="1" applyFont="1" applyFill="1" applyAlignment="1">
      <alignment horizontal="center" vertical="top"/>
      <protection/>
    </xf>
    <xf numFmtId="0" fontId="9" fillId="32" borderId="12" xfId="70" applyFont="1" applyFill="1" applyBorder="1" applyAlignment="1">
      <alignment horizontal="center" vertical="top"/>
      <protection/>
    </xf>
    <xf numFmtId="0" fontId="9" fillId="0" borderId="12" xfId="70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 vertical="top"/>
    </xf>
    <xf numFmtId="0" fontId="64" fillId="32" borderId="12" xfId="70" applyFont="1" applyFill="1" applyBorder="1" applyAlignment="1">
      <alignment horizontal="justify" vertical="top" wrapText="1"/>
      <protection/>
    </xf>
    <xf numFmtId="0" fontId="11" fillId="0" borderId="0" xfId="0" applyFont="1" applyFill="1" applyBorder="1" applyAlignment="1">
      <alignment vertical="center" wrapText="1"/>
    </xf>
    <xf numFmtId="2" fontId="9" fillId="0" borderId="0" xfId="65" applyNumberFormat="1" applyFont="1" applyFill="1" applyAlignment="1">
      <alignment vertical="top"/>
      <protection/>
    </xf>
    <xf numFmtId="4" fontId="0" fillId="0" borderId="0" xfId="65" applyNumberFormat="1" applyFont="1" applyFill="1" applyAlignment="1">
      <alignment vertical="top"/>
      <protection/>
    </xf>
    <xf numFmtId="4" fontId="9" fillId="32" borderId="12" xfId="65" applyNumberFormat="1" applyFont="1" applyFill="1" applyBorder="1" applyAlignment="1">
      <alignment vertical="top"/>
      <protection/>
    </xf>
    <xf numFmtId="4" fontId="7" fillId="0" borderId="0" xfId="65" applyNumberFormat="1" applyFont="1" applyFill="1" applyAlignment="1">
      <alignment horizontal="center" vertical="top"/>
      <protection/>
    </xf>
    <xf numFmtId="49" fontId="9" fillId="0" borderId="12" xfId="66" applyNumberFormat="1" applyFont="1" applyFill="1" applyBorder="1" applyAlignment="1">
      <alignment horizontal="center" vertical="top"/>
      <protection/>
    </xf>
    <xf numFmtId="0" fontId="3" fillId="0" borderId="0" xfId="0" applyNumberFormat="1" applyFont="1" applyFill="1" applyBorder="1" applyAlignment="1">
      <alignment vertical="top" wrapText="1"/>
    </xf>
    <xf numFmtId="49" fontId="2" fillId="0" borderId="0" xfId="65" applyNumberFormat="1" applyFont="1" applyFill="1" applyAlignment="1">
      <alignment horizontal="center" vertical="top"/>
      <protection/>
    </xf>
    <xf numFmtId="0" fontId="9" fillId="0" borderId="13" xfId="65" applyFont="1" applyFill="1" applyBorder="1" applyAlignment="1">
      <alignment vertical="top"/>
      <protection/>
    </xf>
    <xf numFmtId="0" fontId="9" fillId="0" borderId="0" xfId="65" applyFont="1" applyFill="1" applyBorder="1" applyAlignment="1">
      <alignment vertical="top"/>
      <protection/>
    </xf>
    <xf numFmtId="0" fontId="9" fillId="0" borderId="0" xfId="70" applyFont="1" applyAlignment="1">
      <alignment horizontal="center" vertical="top"/>
      <protection/>
    </xf>
    <xf numFmtId="49" fontId="12" fillId="0" borderId="0" xfId="65" applyNumberFormat="1" applyFont="1" applyFill="1" applyAlignment="1">
      <alignment horizontal="center" vertical="top"/>
      <protection/>
    </xf>
    <xf numFmtId="0" fontId="9" fillId="0" borderId="0" xfId="0" applyFont="1" applyFill="1" applyBorder="1" applyAlignment="1">
      <alignment horizontal="right" vertical="top"/>
    </xf>
    <xf numFmtId="49" fontId="9" fillId="0" borderId="12" xfId="0" applyNumberFormat="1" applyFont="1" applyFill="1" applyBorder="1" applyAlignment="1">
      <alignment horizontal="center" vertical="top" wrapText="1"/>
    </xf>
    <xf numFmtId="49" fontId="9" fillId="0" borderId="0" xfId="65" applyNumberFormat="1" applyFont="1" applyFill="1" applyAlignment="1">
      <alignment horizontal="center" vertical="top"/>
      <protection/>
    </xf>
    <xf numFmtId="0" fontId="13" fillId="0" borderId="0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top" wrapText="1"/>
    </xf>
    <xf numFmtId="4" fontId="9" fillId="0" borderId="12" xfId="65" applyNumberFormat="1" applyFont="1" applyFill="1" applyBorder="1" applyAlignment="1">
      <alignment horizontal="right" vertical="top" wrapText="1"/>
      <protection/>
    </xf>
    <xf numFmtId="49" fontId="64" fillId="0" borderId="12" xfId="49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/>
    </xf>
    <xf numFmtId="0" fontId="9" fillId="32" borderId="12" xfId="65" applyFont="1" applyFill="1" applyBorder="1" applyAlignment="1">
      <alignment vertical="top" wrapText="1"/>
      <protection/>
    </xf>
    <xf numFmtId="0" fontId="0" fillId="0" borderId="0" xfId="0" applyFont="1" applyAlignment="1">
      <alignment horizontal="center" vertical="top"/>
    </xf>
    <xf numFmtId="0" fontId="9" fillId="0" borderId="0" xfId="65" applyFont="1" applyFill="1" applyAlignment="1">
      <alignment vertical="top"/>
      <protection/>
    </xf>
    <xf numFmtId="0" fontId="9" fillId="0" borderId="0" xfId="65" applyFont="1" applyFill="1" applyAlignment="1">
      <alignment vertical="top" wrapText="1"/>
      <protection/>
    </xf>
    <xf numFmtId="0" fontId="9" fillId="0" borderId="0" xfId="65" applyFont="1" applyFill="1" applyAlignment="1">
      <alignment horizontal="left" vertical="top" wrapText="1"/>
      <protection/>
    </xf>
    <xf numFmtId="0" fontId="9" fillId="0" borderId="0" xfId="70" applyFont="1" applyFill="1" applyAlignment="1">
      <alignment horizontal="center" vertical="top" wrapText="1"/>
      <protection/>
    </xf>
    <xf numFmtId="49" fontId="9" fillId="0" borderId="0" xfId="65" applyNumberFormat="1" applyFont="1" applyFill="1" applyAlignment="1">
      <alignment horizontal="left" vertical="top" wrapText="1"/>
      <protection/>
    </xf>
    <xf numFmtId="0" fontId="64" fillId="0" borderId="12" xfId="52" applyNumberFormat="1" applyFont="1" applyFill="1" applyBorder="1" applyAlignment="1">
      <alignment horizontal="justify" vertical="top" wrapText="1"/>
    </xf>
    <xf numFmtId="0" fontId="64" fillId="32" borderId="12" xfId="52" applyNumberFormat="1" applyFont="1" applyFill="1" applyBorder="1" applyAlignment="1">
      <alignment horizontal="justify" vertical="top" wrapText="1"/>
    </xf>
    <xf numFmtId="0" fontId="9" fillId="0" borderId="12" xfId="72" applyFont="1" applyFill="1" applyBorder="1" applyAlignment="1">
      <alignment horizontal="center" vertical="top" wrapText="1"/>
      <protection/>
    </xf>
    <xf numFmtId="0" fontId="9" fillId="0" borderId="0" xfId="70" applyFont="1" applyFill="1" applyAlignment="1">
      <alignment horizontal="center" vertical="top"/>
      <protection/>
    </xf>
    <xf numFmtId="2" fontId="12" fillId="0" borderId="0" xfId="65" applyNumberFormat="1" applyFont="1" applyFill="1" applyAlignment="1">
      <alignment horizontal="center" vertical="top"/>
      <protection/>
    </xf>
    <xf numFmtId="2" fontId="66" fillId="0" borderId="0" xfId="65" applyNumberFormat="1" applyFont="1" applyFill="1" applyAlignment="1">
      <alignment horizontal="center" vertical="top"/>
      <protection/>
    </xf>
    <xf numFmtId="2" fontId="67" fillId="0" borderId="0" xfId="65" applyNumberFormat="1" applyFont="1" applyFill="1" applyAlignment="1">
      <alignment horizontal="center" vertical="top"/>
      <protection/>
    </xf>
    <xf numFmtId="4" fontId="12" fillId="0" borderId="0" xfId="65" applyNumberFormat="1" applyFont="1" applyFill="1" applyAlignment="1">
      <alignment horizontal="center" vertical="top"/>
      <protection/>
    </xf>
    <xf numFmtId="0" fontId="10" fillId="0" borderId="12" xfId="65" applyFont="1" applyFill="1" applyBorder="1" applyAlignment="1">
      <alignment horizontal="center" vertical="top" wrapText="1"/>
      <protection/>
    </xf>
    <xf numFmtId="0" fontId="14" fillId="0" borderId="12" xfId="65" applyFont="1" applyFill="1" applyBorder="1" applyAlignment="1">
      <alignment horizontal="left" vertical="top" wrapText="1"/>
      <protection/>
    </xf>
    <xf numFmtId="0" fontId="10" fillId="0" borderId="12" xfId="70" applyFont="1" applyFill="1" applyBorder="1" applyAlignment="1">
      <alignment horizontal="center" vertical="top" wrapText="1"/>
      <protection/>
    </xf>
    <xf numFmtId="49" fontId="10" fillId="0" borderId="12" xfId="65" applyNumberFormat="1" applyFont="1" applyFill="1" applyBorder="1" applyAlignment="1">
      <alignment horizontal="center" vertical="top"/>
      <protection/>
    </xf>
    <xf numFmtId="49" fontId="10" fillId="32" borderId="12" xfId="65" applyNumberFormat="1" applyFont="1" applyFill="1" applyBorder="1" applyAlignment="1">
      <alignment horizontal="center" vertical="top"/>
      <protection/>
    </xf>
    <xf numFmtId="0" fontId="10" fillId="0" borderId="12" xfId="70" applyFont="1" applyBorder="1" applyAlignment="1">
      <alignment horizontal="center" vertical="top"/>
      <protection/>
    </xf>
    <xf numFmtId="49" fontId="14" fillId="0" borderId="12" xfId="65" applyNumberFormat="1" applyFont="1" applyFill="1" applyBorder="1" applyAlignment="1">
      <alignment horizontal="center" vertical="top"/>
      <protection/>
    </xf>
    <xf numFmtId="4" fontId="10" fillId="32" borderId="12" xfId="65" applyNumberFormat="1" applyFont="1" applyFill="1" applyBorder="1" applyAlignment="1">
      <alignment vertical="top"/>
      <protection/>
    </xf>
    <xf numFmtId="0" fontId="68" fillId="0" borderId="12" xfId="52" applyNumberFormat="1" applyFont="1" applyFill="1" applyBorder="1" applyAlignment="1">
      <alignment horizontal="justify" vertical="top" wrapText="1"/>
    </xf>
    <xf numFmtId="49" fontId="10" fillId="0" borderId="12" xfId="70" applyNumberFormat="1" applyFont="1" applyFill="1" applyBorder="1" applyAlignment="1">
      <alignment horizontal="center" vertical="top"/>
      <protection/>
    </xf>
    <xf numFmtId="0" fontId="69" fillId="32" borderId="12" xfId="70" applyFont="1" applyFill="1" applyBorder="1" applyAlignment="1">
      <alignment horizontal="left" vertical="top" wrapText="1"/>
      <protection/>
    </xf>
    <xf numFmtId="0" fontId="10" fillId="0" borderId="12" xfId="65" applyFont="1" applyFill="1" applyBorder="1" applyAlignment="1">
      <alignment vertical="top" wrapText="1"/>
      <protection/>
    </xf>
    <xf numFmtId="0" fontId="10" fillId="0" borderId="12" xfId="65" applyFont="1" applyFill="1" applyBorder="1" applyAlignment="1">
      <alignment vertical="center" wrapText="1"/>
      <protection/>
    </xf>
    <xf numFmtId="49" fontId="10" fillId="0" borderId="12" xfId="65" applyNumberFormat="1" applyFont="1" applyFill="1" applyBorder="1" applyAlignment="1">
      <alignment horizontal="center" vertical="center"/>
      <protection/>
    </xf>
    <xf numFmtId="0" fontId="1" fillId="0" borderId="0" xfId="65" applyFont="1" applyFill="1" applyAlignment="1">
      <alignment vertical="center"/>
      <protection/>
    </xf>
    <xf numFmtId="0" fontId="68" fillId="32" borderId="12" xfId="52" applyNumberFormat="1" applyFont="1" applyFill="1" applyBorder="1" applyAlignment="1">
      <alignment horizontal="justify" vertical="top" wrapText="1"/>
    </xf>
    <xf numFmtId="0" fontId="70" fillId="0" borderId="12" xfId="0" applyFont="1" applyBorder="1" applyAlignment="1">
      <alignment wrapText="1"/>
    </xf>
    <xf numFmtId="0" fontId="10" fillId="32" borderId="12" xfId="70" applyFont="1" applyFill="1" applyBorder="1" applyAlignment="1">
      <alignment vertical="top" wrapText="1"/>
      <protection/>
    </xf>
    <xf numFmtId="0" fontId="9" fillId="32" borderId="12" xfId="70" applyFont="1" applyFill="1" applyBorder="1" applyAlignment="1">
      <alignment vertical="top" wrapText="1"/>
      <protection/>
    </xf>
    <xf numFmtId="0" fontId="9" fillId="32" borderId="12" xfId="70" applyFont="1" applyFill="1" applyBorder="1" applyAlignment="1">
      <alignment horizontal="left" vertical="top" wrapText="1"/>
      <protection/>
    </xf>
    <xf numFmtId="0" fontId="9" fillId="32" borderId="12" xfId="0" applyFont="1" applyFill="1" applyBorder="1" applyAlignment="1">
      <alignment vertical="top" wrapText="1"/>
    </xf>
    <xf numFmtId="0" fontId="10" fillId="0" borderId="12" xfId="66" applyFont="1" applyFill="1" applyBorder="1" applyAlignment="1">
      <alignment vertical="top" wrapText="1"/>
      <protection/>
    </xf>
    <xf numFmtId="0" fontId="9" fillId="0" borderId="12" xfId="66" applyFont="1" applyFill="1" applyBorder="1" applyAlignment="1">
      <alignment vertical="top" wrapText="1"/>
      <protection/>
    </xf>
    <xf numFmtId="4" fontId="10" fillId="0" borderId="12" xfId="65" applyNumberFormat="1" applyFont="1" applyFill="1" applyBorder="1" applyAlignment="1">
      <alignment horizontal="right" vertical="top" wrapText="1"/>
      <protection/>
    </xf>
    <xf numFmtId="0" fontId="10" fillId="0" borderId="12" xfId="70" applyFont="1" applyFill="1" applyBorder="1" applyAlignment="1">
      <alignment horizontal="center" vertical="top"/>
      <protection/>
    </xf>
    <xf numFmtId="4" fontId="10" fillId="0" borderId="12" xfId="65" applyNumberFormat="1" applyFont="1" applyFill="1" applyBorder="1" applyAlignment="1">
      <alignment vertical="top"/>
      <protection/>
    </xf>
    <xf numFmtId="4" fontId="10" fillId="0" borderId="12" xfId="70" applyNumberFormat="1" applyFont="1" applyFill="1" applyBorder="1" applyAlignment="1">
      <alignment vertical="top"/>
      <protection/>
    </xf>
    <xf numFmtId="0" fontId="10" fillId="0" borderId="12" xfId="70" applyFont="1" applyFill="1" applyBorder="1" applyAlignment="1">
      <alignment horizontal="center" vertical="center"/>
      <protection/>
    </xf>
    <xf numFmtId="49" fontId="68" fillId="0" borderId="12" xfId="47" applyNumberFormat="1" applyFont="1" applyFill="1" applyBorder="1" applyAlignment="1">
      <alignment horizontal="center" vertical="center" wrapText="1"/>
    </xf>
    <xf numFmtId="4" fontId="10" fillId="0" borderId="12" xfId="65" applyNumberFormat="1" applyFont="1" applyFill="1" applyBorder="1" applyAlignment="1">
      <alignment vertical="center"/>
      <protection/>
    </xf>
    <xf numFmtId="0" fontId="0" fillId="0" borderId="0" xfId="70" applyFont="1" applyFill="1" applyAlignment="1">
      <alignment horizontal="center" vertical="top"/>
      <protection/>
    </xf>
    <xf numFmtId="0" fontId="10" fillId="0" borderId="12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vertical="top" wrapText="1"/>
    </xf>
    <xf numFmtId="0" fontId="10" fillId="0" borderId="12" xfId="0" applyFont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 wrapText="1"/>
    </xf>
    <xf numFmtId="49" fontId="9" fillId="0" borderId="0" xfId="0" applyNumberFormat="1" applyFont="1" applyFill="1" applyAlignment="1">
      <alignment vertical="top" wrapText="1"/>
    </xf>
    <xf numFmtId="0" fontId="65" fillId="0" borderId="12" xfId="70" applyFont="1" applyFill="1" applyBorder="1" applyAlignment="1">
      <alignment horizontal="left" vertical="top" wrapText="1"/>
      <protection/>
    </xf>
    <xf numFmtId="0" fontId="10" fillId="0" borderId="12" xfId="70" applyFont="1" applyFill="1" applyBorder="1" applyAlignment="1">
      <alignment vertical="top" wrapText="1"/>
      <protection/>
    </xf>
    <xf numFmtId="49" fontId="68" fillId="0" borderId="12" xfId="47" applyNumberFormat="1" applyFont="1" applyFill="1" applyBorder="1" applyAlignment="1">
      <alignment horizontal="center" vertical="top" wrapText="1"/>
    </xf>
    <xf numFmtId="0" fontId="10" fillId="32" borderId="12" xfId="65" applyFont="1" applyFill="1" applyBorder="1" applyAlignment="1">
      <alignment horizontal="left" vertical="top" wrapText="1"/>
      <protection/>
    </xf>
    <xf numFmtId="0" fontId="14" fillId="0" borderId="12" xfId="65" applyFont="1" applyFill="1" applyBorder="1" applyAlignment="1">
      <alignment horizontal="center" vertical="top" wrapText="1"/>
      <protection/>
    </xf>
    <xf numFmtId="4" fontId="14" fillId="0" borderId="12" xfId="65" applyNumberFormat="1" applyFont="1" applyFill="1" applyBorder="1" applyAlignment="1">
      <alignment horizontal="right" vertical="top" wrapText="1"/>
      <protection/>
    </xf>
    <xf numFmtId="0" fontId="15" fillId="0" borderId="0" xfId="65" applyFont="1" applyFill="1" applyAlignment="1">
      <alignment vertical="top"/>
      <protection/>
    </xf>
    <xf numFmtId="49" fontId="68" fillId="0" borderId="12" xfId="49" applyNumberFormat="1" applyFont="1" applyFill="1" applyBorder="1" applyAlignment="1">
      <alignment horizontal="center" vertical="top" wrapText="1"/>
    </xf>
    <xf numFmtId="0" fontId="68" fillId="0" borderId="12" xfId="70" applyFont="1" applyFill="1" applyBorder="1" applyAlignment="1">
      <alignment horizontal="left" vertical="top" wrapText="1"/>
      <protection/>
    </xf>
    <xf numFmtId="49" fontId="10" fillId="0" borderId="12" xfId="0" applyNumberFormat="1" applyFont="1" applyFill="1" applyBorder="1" applyAlignment="1">
      <alignment horizontal="center" vertical="top"/>
    </xf>
    <xf numFmtId="0" fontId="10" fillId="32" borderId="12" xfId="65" applyFont="1" applyFill="1" applyBorder="1" applyAlignment="1">
      <alignment vertical="top" wrapText="1"/>
      <protection/>
    </xf>
    <xf numFmtId="0" fontId="10" fillId="0" borderId="12" xfId="0" applyFont="1" applyFill="1" applyBorder="1" applyAlignment="1">
      <alignment horizontal="left" vertical="top" wrapText="1"/>
    </xf>
    <xf numFmtId="0" fontId="64" fillId="0" borderId="12" xfId="0" applyFont="1" applyFill="1" applyBorder="1" applyAlignment="1">
      <alignment horizontal="center" vertical="top" wrapText="1"/>
    </xf>
    <xf numFmtId="49" fontId="10" fillId="0" borderId="12" xfId="65" applyNumberFormat="1" applyFont="1" applyFill="1" applyBorder="1" applyAlignment="1">
      <alignment horizontal="center" vertical="top" wrapText="1"/>
      <protection/>
    </xf>
    <xf numFmtId="49" fontId="10" fillId="0" borderId="12" xfId="0" applyNumberFormat="1" applyFont="1" applyFill="1" applyBorder="1" applyAlignment="1">
      <alignment horizontal="center" vertical="top" wrapText="1"/>
    </xf>
    <xf numFmtId="0" fontId="71" fillId="0" borderId="0" xfId="65" applyFont="1" applyFill="1" applyAlignment="1">
      <alignment vertical="top" wrapText="1"/>
      <protection/>
    </xf>
    <xf numFmtId="0" fontId="72" fillId="0" borderId="0" xfId="65" applyFont="1" applyFill="1" applyBorder="1" applyAlignment="1">
      <alignment vertical="top"/>
      <protection/>
    </xf>
    <xf numFmtId="0" fontId="73" fillId="0" borderId="12" xfId="65" applyFont="1" applyFill="1" applyBorder="1" applyAlignment="1">
      <alignment horizontal="center" vertical="top" wrapText="1"/>
      <protection/>
    </xf>
    <xf numFmtId="0" fontId="72" fillId="0" borderId="12" xfId="65" applyFont="1" applyFill="1" applyBorder="1" applyAlignment="1">
      <alignment horizontal="center" vertical="top" wrapText="1"/>
      <protection/>
    </xf>
    <xf numFmtId="169" fontId="0" fillId="0" borderId="0" xfId="65" applyNumberFormat="1" applyFont="1" applyFill="1" applyAlignment="1">
      <alignment vertical="top"/>
      <protection/>
    </xf>
    <xf numFmtId="0" fontId="9" fillId="0" borderId="2" xfId="69" applyFont="1" applyFill="1" applyBorder="1" applyAlignment="1">
      <alignment horizontal="left" vertical="top" wrapText="1"/>
      <protection/>
    </xf>
    <xf numFmtId="0" fontId="9" fillId="0" borderId="14" xfId="69" applyFont="1" applyFill="1" applyBorder="1" applyAlignment="1">
      <alignment horizontal="left" vertical="top" wrapText="1"/>
      <protection/>
    </xf>
    <xf numFmtId="0" fontId="9" fillId="0" borderId="12" xfId="69" applyFont="1" applyFill="1" applyBorder="1" applyAlignment="1">
      <alignment horizontal="left" vertical="top" wrapText="1"/>
      <protection/>
    </xf>
    <xf numFmtId="4" fontId="1" fillId="0" borderId="0" xfId="65" applyNumberFormat="1" applyFont="1" applyFill="1" applyAlignment="1">
      <alignment vertical="top"/>
      <protection/>
    </xf>
    <xf numFmtId="4" fontId="2" fillId="0" borderId="0" xfId="65" applyNumberFormat="1" applyFont="1" applyFill="1" applyAlignment="1">
      <alignment horizontal="center" vertical="top"/>
      <protection/>
    </xf>
    <xf numFmtId="0" fontId="0" fillId="0" borderId="0" xfId="0" applyFont="1" applyFill="1" applyBorder="1" applyAlignment="1">
      <alignment horizontal="left" vertical="top" wrapText="1"/>
    </xf>
    <xf numFmtId="49" fontId="74" fillId="0" borderId="12" xfId="47" applyNumberFormat="1" applyFont="1" applyFill="1" applyBorder="1" applyAlignment="1">
      <alignment horizontal="center" vertical="top" wrapText="1"/>
    </xf>
    <xf numFmtId="4" fontId="74" fillId="0" borderId="12" xfId="65" applyNumberFormat="1" applyFont="1" applyFill="1" applyBorder="1" applyAlignment="1">
      <alignment vertical="top"/>
      <protection/>
    </xf>
    <xf numFmtId="0" fontId="9" fillId="0" borderId="0" xfId="0" applyNumberFormat="1" applyFont="1" applyFill="1" applyBorder="1" applyAlignment="1">
      <alignment horizontal="left" vertical="top" wrapText="1"/>
    </xf>
    <xf numFmtId="0" fontId="9" fillId="32" borderId="12" xfId="68" applyFont="1" applyFill="1" applyBorder="1" applyAlignment="1">
      <alignment horizontal="left" vertical="top" wrapText="1"/>
      <protection/>
    </xf>
    <xf numFmtId="2" fontId="9" fillId="0" borderId="12" xfId="65" applyNumberFormat="1" applyFont="1" applyFill="1" applyBorder="1" applyAlignment="1">
      <alignment horizontal="right" vertical="top"/>
      <protection/>
    </xf>
    <xf numFmtId="2" fontId="9" fillId="0" borderId="12" xfId="65" applyNumberFormat="1" applyFont="1" applyFill="1" applyBorder="1" applyAlignment="1">
      <alignment horizontal="right" vertical="top" wrapText="1"/>
      <protection/>
    </xf>
    <xf numFmtId="4" fontId="9" fillId="0" borderId="12" xfId="65" applyNumberFormat="1" applyFont="1" applyFill="1" applyBorder="1" applyAlignment="1">
      <alignment horizontal="right" vertical="top"/>
      <protection/>
    </xf>
    <xf numFmtId="4" fontId="74" fillId="32" borderId="12" xfId="65" applyNumberFormat="1" applyFont="1" applyFill="1" applyBorder="1" applyAlignment="1">
      <alignment vertical="top"/>
      <protection/>
    </xf>
    <xf numFmtId="0" fontId="74" fillId="32" borderId="12" xfId="68" applyFont="1" applyFill="1" applyBorder="1" applyAlignment="1">
      <alignment horizontal="left" vertical="top" wrapText="1"/>
      <protection/>
    </xf>
    <xf numFmtId="0" fontId="74" fillId="32" borderId="12" xfId="0" applyFont="1" applyFill="1" applyBorder="1" applyAlignment="1">
      <alignment horizontal="left" vertical="top" wrapText="1"/>
    </xf>
    <xf numFmtId="4" fontId="75" fillId="0" borderId="12" xfId="65" applyNumberFormat="1" applyFont="1" applyFill="1" applyBorder="1" applyAlignment="1">
      <alignment vertical="top"/>
      <protection/>
    </xf>
    <xf numFmtId="4" fontId="74" fillId="0" borderId="12" xfId="70" applyNumberFormat="1" applyFont="1" applyFill="1" applyBorder="1" applyAlignment="1">
      <alignment vertical="top"/>
      <protection/>
    </xf>
    <xf numFmtId="49" fontId="74" fillId="0" borderId="0" xfId="65" applyNumberFormat="1" applyFont="1" applyFill="1" applyAlignment="1">
      <alignment horizontal="center" vertical="top"/>
      <protection/>
    </xf>
    <xf numFmtId="0" fontId="9" fillId="0" borderId="0" xfId="0" applyFont="1" applyAlignment="1">
      <alignment horizontal="left" vertical="top" wrapText="1"/>
    </xf>
    <xf numFmtId="0" fontId="74" fillId="0" borderId="0" xfId="0" applyFont="1" applyAlignment="1">
      <alignment horizontal="left" vertical="top" wrapText="1"/>
    </xf>
    <xf numFmtId="0" fontId="10" fillId="0" borderId="14" xfId="65" applyFont="1" applyFill="1" applyBorder="1" applyAlignment="1">
      <alignment vertical="top" wrapText="1"/>
      <protection/>
    </xf>
    <xf numFmtId="49" fontId="10" fillId="0" borderId="12" xfId="47" applyNumberFormat="1" applyFont="1" applyFill="1" applyBorder="1" applyAlignment="1">
      <alignment horizontal="center" vertical="top" wrapText="1"/>
    </xf>
    <xf numFmtId="49" fontId="9" fillId="0" borderId="12" xfId="47" applyNumberFormat="1" applyFont="1" applyFill="1" applyBorder="1" applyAlignment="1">
      <alignment horizontal="center" vertical="top" wrapText="1"/>
    </xf>
    <xf numFmtId="0" fontId="75" fillId="0" borderId="0" xfId="65" applyFont="1" applyFill="1" applyAlignment="1">
      <alignment horizontal="center" vertical="top" wrapText="1"/>
      <protection/>
    </xf>
    <xf numFmtId="0" fontId="0" fillId="0" borderId="0" xfId="0" applyFont="1" applyFill="1" applyBorder="1" applyAlignment="1">
      <alignment horizontal="left" vertical="top" wrapText="1"/>
    </xf>
    <xf numFmtId="0" fontId="9" fillId="0" borderId="0" xfId="65" applyFont="1" applyFill="1" applyAlignment="1">
      <alignment horizontal="left" vertical="top" wrapText="1"/>
      <protection/>
    </xf>
    <xf numFmtId="49" fontId="9" fillId="0" borderId="0" xfId="0" applyNumberFormat="1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74" fillId="0" borderId="0" xfId="0" applyFont="1" applyFill="1" applyBorder="1" applyAlignment="1">
      <alignment horizontal="left" vertical="top" wrapText="1"/>
    </xf>
    <xf numFmtId="0" fontId="74" fillId="0" borderId="0" xfId="0" applyFont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 wrapText="1"/>
    </xf>
    <xf numFmtId="49" fontId="74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Alignment="1">
      <alignment vertical="top" wrapText="1"/>
    </xf>
    <xf numFmtId="0" fontId="3" fillId="0" borderId="0" xfId="65" applyFont="1" applyFill="1" applyAlignment="1">
      <alignment horizontal="left" vertical="top" wrapText="1"/>
      <protection/>
    </xf>
    <xf numFmtId="0" fontId="9" fillId="0" borderId="0" xfId="0" applyNumberFormat="1" applyFont="1" applyFill="1" applyBorder="1" applyAlignment="1">
      <alignment horizontal="left" vertical="top" wrapText="1"/>
    </xf>
    <xf numFmtId="49" fontId="76" fillId="0" borderId="0" xfId="0" applyNumberFormat="1" applyFont="1" applyAlignment="1">
      <alignment vertical="top" wrapText="1"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[0] 2" xfId="47"/>
    <cellStyle name="Денежный [0] 3" xfId="48"/>
    <cellStyle name="Денежный [0] 3 2" xfId="49"/>
    <cellStyle name="Денежный [0] 4" xfId="50"/>
    <cellStyle name="Денежный [0] 5" xfId="51"/>
    <cellStyle name="Денежный 2" xfId="52"/>
    <cellStyle name="Денежный 3" xfId="53"/>
    <cellStyle name="Денежный 3 2" xfId="54"/>
    <cellStyle name="Денежный 4" xfId="55"/>
    <cellStyle name="Денежный 5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3" xfId="67"/>
    <cellStyle name="Обычный 3" xfId="68"/>
    <cellStyle name="Обычный 3 2" xfId="69"/>
    <cellStyle name="Обычный 4" xfId="70"/>
    <cellStyle name="Обычный 5" xfId="71"/>
    <cellStyle name="Обычный_Расходы Надва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Финансовый [0] 2" xfId="82"/>
    <cellStyle name="Финансовый [0] 2 2" xfId="83"/>
    <cellStyle name="Финансовый 2" xfId="84"/>
    <cellStyle name="Финансовый 2 2" xfId="85"/>
    <cellStyle name="Финансовый 3" xfId="86"/>
    <cellStyle name="Финансовый 3 2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84;&#1086;&#1080;%20&#1076;&#1086;&#1082;&#1091;&#1084;&#1077;&#1085;&#1090;&#1099;\ADMINISTRATOR\Downloads\&#1055;&#1088;&#1086;&#1077;&#1082;&#1090;%20&#1041;&#1102;&#1076;&#1078;&#1077;&#1090;%202018-2020&#1075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Documents\Users\Irina\AppData\Local\Microsoft\Windows\Temporary%20Internet%20Files\Content.IE5\GWIXPRM7\&#1076;&#1086;&#1082;&#1080;%20&#1058;&#1040;&#1058;&#1068;&#1071;&#1053;&#1040;\&#1089;&#1077;&#1089;&#1089;&#1080;&#1103;\2_&#1055;&#1088;&#1080;&#1083;&#1086;&#1078;&#1077;&#1085;&#1080;&#1103;%20&#1082;&#1082;&#1082;&#1082;&#1082;&#1082;&#1082;%20&#1056;&#1077;&#1096;&#1077;&#1085;&#1080;&#1102;%20&#1085;&#1072;%202020-2022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Дох."/>
      <sheetName val="4.Адм.дох"/>
      <sheetName val="Вед.18"/>
      <sheetName val="МП 18"/>
      <sheetName val="Ист17"/>
    </sheetNames>
    <sheetDataSet>
      <sheetData sheetId="0">
        <row r="46">
          <cell r="D46">
            <v>3296978.9299999997</v>
          </cell>
          <cell r="E46">
            <v>3484498.67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Дох.2019-2021"/>
      <sheetName val="2. Норм."/>
      <sheetName val="3.Адм.дох."/>
      <sheetName val="4.Адм ОГВ"/>
      <sheetName val="5. Адм.ист."/>
      <sheetName val="6.Вед.20-22 "/>
      <sheetName val="7.Функ.20-22"/>
      <sheetName val="8.МП 20-22"/>
      <sheetName val="9.1 Вн.контр."/>
      <sheetName val="9.2.Архив "/>
      <sheetName val="9.3.Спорт "/>
      <sheetName val="9.4.Внутр.конт."/>
      <sheetName val="10.Ист.19-21"/>
    </sheetNames>
    <sheetDataSet>
      <sheetData sheetId="5">
        <row r="51">
          <cell r="L51">
            <v>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131"/>
  <sheetViews>
    <sheetView zoomScalePageLayoutView="0" workbookViewId="0" topLeftCell="A3">
      <selection activeCell="Q51" sqref="Q51"/>
    </sheetView>
  </sheetViews>
  <sheetFormatPr defaultColWidth="9.140625" defaultRowHeight="12.75"/>
  <cols>
    <col min="1" max="1" width="37.57421875" style="4" customWidth="1"/>
    <col min="2" max="2" width="4.8515625" style="4" hidden="1" customWidth="1"/>
    <col min="3" max="4" width="6.28125" style="4" hidden="1" customWidth="1"/>
    <col min="5" max="5" width="3.8515625" style="110" customWidth="1"/>
    <col min="6" max="6" width="4.28125" style="52" customWidth="1"/>
    <col min="7" max="7" width="3.7109375" style="52" customWidth="1"/>
    <col min="8" max="8" width="12.7109375" style="52" customWidth="1"/>
    <col min="9" max="9" width="4.00390625" style="52" customWidth="1"/>
    <col min="10" max="11" width="12.140625" style="52" hidden="1" customWidth="1"/>
    <col min="12" max="14" width="12.140625" style="52" customWidth="1"/>
    <col min="15" max="16" width="12.140625" style="3" hidden="1" customWidth="1"/>
    <col min="17" max="17" width="9.140625" style="3" customWidth="1"/>
    <col min="18" max="18" width="11.7109375" style="3" bestFit="1" customWidth="1"/>
    <col min="19" max="20" width="10.140625" style="3" bestFit="1" customWidth="1"/>
    <col min="21" max="16384" width="9.140625" style="3" customWidth="1"/>
  </cols>
  <sheetData>
    <row r="1" spans="5:14" ht="12.75" hidden="1">
      <c r="E1" s="1"/>
      <c r="F1" s="1"/>
      <c r="G1" s="1"/>
      <c r="H1" s="1"/>
      <c r="I1" s="1"/>
      <c r="J1" s="1"/>
      <c r="K1" s="1"/>
      <c r="L1" s="1"/>
      <c r="M1" s="1"/>
      <c r="N1" s="1"/>
    </row>
    <row r="2" spans="5:16" ht="24.75" customHeight="1" hidden="1"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5:16" ht="12" customHeight="1">
      <c r="E3" s="164" t="s">
        <v>210</v>
      </c>
      <c r="F3" s="165"/>
      <c r="G3" s="165"/>
      <c r="H3" s="165"/>
      <c r="I3" s="165"/>
      <c r="J3" s="165"/>
      <c r="K3" s="165"/>
      <c r="L3" s="165"/>
      <c r="M3" s="155"/>
      <c r="N3" s="155"/>
      <c r="O3" s="141"/>
      <c r="P3" s="141"/>
    </row>
    <row r="4" spans="5:16" ht="63" customHeight="1">
      <c r="E4" s="166" t="s">
        <v>203</v>
      </c>
      <c r="F4" s="167"/>
      <c r="G4" s="167"/>
      <c r="H4" s="167"/>
      <c r="I4" s="167"/>
      <c r="J4" s="167"/>
      <c r="K4" s="167"/>
      <c r="L4" s="167"/>
      <c r="M4" s="156"/>
      <c r="N4" s="156"/>
      <c r="O4" s="141"/>
      <c r="P4" s="141"/>
    </row>
    <row r="5" spans="1:16" ht="13.5" customHeight="1">
      <c r="A5" s="68"/>
      <c r="B5" s="68"/>
      <c r="C5" s="68"/>
      <c r="D5" s="68"/>
      <c r="E5" s="162" t="s">
        <v>207</v>
      </c>
      <c r="F5" s="162"/>
      <c r="G5" s="162"/>
      <c r="H5" s="162"/>
      <c r="I5" s="162"/>
      <c r="J5" s="69"/>
      <c r="K5" s="69"/>
      <c r="L5" s="69"/>
      <c r="M5" s="69"/>
      <c r="N5" s="69"/>
      <c r="O5" s="69"/>
      <c r="P5" s="69"/>
    </row>
    <row r="6" spans="1:16" ht="37.5" customHeight="1">
      <c r="A6" s="68"/>
      <c r="B6" s="68"/>
      <c r="C6" s="68"/>
      <c r="D6" s="68"/>
      <c r="E6" s="163" t="s">
        <v>177</v>
      </c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ht="9" customHeight="1">
      <c r="A7" s="68"/>
      <c r="B7" s="68"/>
      <c r="C7" s="68"/>
      <c r="D7" s="68"/>
      <c r="E7" s="70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6" ht="45.75" customHeight="1">
      <c r="A8" s="160" t="s">
        <v>204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</row>
    <row r="9" spans="1:16" ht="15" customHeight="1">
      <c r="A9" s="53"/>
      <c r="B9" s="54"/>
      <c r="C9" s="54"/>
      <c r="D9" s="54"/>
      <c r="E9" s="75"/>
      <c r="F9" s="53"/>
      <c r="G9" s="53"/>
      <c r="H9" s="53"/>
      <c r="I9" s="53"/>
      <c r="J9" s="59"/>
      <c r="K9" s="59"/>
      <c r="L9" s="154" t="s">
        <v>201</v>
      </c>
      <c r="M9" s="154"/>
      <c r="N9" s="154"/>
      <c r="O9" s="53"/>
      <c r="P9" s="57" t="s">
        <v>80</v>
      </c>
    </row>
    <row r="10" spans="1:16" ht="28.5" customHeight="1">
      <c r="A10" s="28" t="s">
        <v>12</v>
      </c>
      <c r="B10" s="17" t="s">
        <v>40</v>
      </c>
      <c r="C10" s="17" t="s">
        <v>41</v>
      </c>
      <c r="D10" s="17" t="s">
        <v>106</v>
      </c>
      <c r="E10" s="42" t="s">
        <v>42</v>
      </c>
      <c r="F10" s="23" t="s">
        <v>13</v>
      </c>
      <c r="G10" s="23" t="s">
        <v>14</v>
      </c>
      <c r="H10" s="23" t="s">
        <v>15</v>
      </c>
      <c r="I10" s="23" t="s">
        <v>16</v>
      </c>
      <c r="J10" s="17" t="s">
        <v>191</v>
      </c>
      <c r="K10" s="17" t="s">
        <v>190</v>
      </c>
      <c r="L10" s="17" t="s">
        <v>191</v>
      </c>
      <c r="M10" s="17" t="s">
        <v>206</v>
      </c>
      <c r="N10" s="17" t="s">
        <v>184</v>
      </c>
      <c r="O10" s="17" t="s">
        <v>185</v>
      </c>
      <c r="P10" s="17" t="s">
        <v>186</v>
      </c>
    </row>
    <row r="11" spans="1:16" s="6" customFormat="1" ht="16.5" customHeight="1">
      <c r="A11" s="81" t="s">
        <v>60</v>
      </c>
      <c r="B11" s="80">
        <v>63</v>
      </c>
      <c r="C11" s="80">
        <v>0</v>
      </c>
      <c r="D11" s="80">
        <v>11</v>
      </c>
      <c r="E11" s="82">
        <v>862</v>
      </c>
      <c r="F11" s="83"/>
      <c r="G11" s="83"/>
      <c r="H11" s="83"/>
      <c r="I11" s="83"/>
      <c r="J11" s="103">
        <f aca="true" t="shared" si="0" ref="J11:P11">J125</f>
        <v>2817007.41</v>
      </c>
      <c r="K11" s="103">
        <f t="shared" si="0"/>
        <v>448965.1599999999</v>
      </c>
      <c r="L11" s="103">
        <f t="shared" si="0"/>
        <v>3265972.57</v>
      </c>
      <c r="M11" s="103">
        <f t="shared" si="0"/>
        <v>0</v>
      </c>
      <c r="N11" s="103">
        <f t="shared" si="0"/>
        <v>3265972.57</v>
      </c>
      <c r="O11" s="103">
        <f t="shared" si="0"/>
        <v>2409625.92</v>
      </c>
      <c r="P11" s="103">
        <f t="shared" si="0"/>
        <v>2474908.8</v>
      </c>
    </row>
    <row r="12" spans="1:16" s="5" customFormat="1" ht="16.5" customHeight="1">
      <c r="A12" s="91" t="s">
        <v>17</v>
      </c>
      <c r="B12" s="80">
        <v>63</v>
      </c>
      <c r="C12" s="80">
        <v>0</v>
      </c>
      <c r="D12" s="80">
        <v>11</v>
      </c>
      <c r="E12" s="104">
        <v>862</v>
      </c>
      <c r="F12" s="83" t="s">
        <v>18</v>
      </c>
      <c r="G12" s="86"/>
      <c r="H12" s="86"/>
      <c r="I12" s="86"/>
      <c r="J12" s="105">
        <f>J13+J44+J48+J33+J40</f>
        <v>1268710</v>
      </c>
      <c r="K12" s="105">
        <f>K13+K44+K48+K33+K40</f>
        <v>447901.19</v>
      </c>
      <c r="L12" s="105">
        <f>L13+L44+L48+L33+L40</f>
        <v>1716611.19</v>
      </c>
      <c r="M12" s="105">
        <f>M13+M44+M48+M33+M40</f>
        <v>-13178.43</v>
      </c>
      <c r="N12" s="105">
        <f>N13+N44+N48+N33+N40</f>
        <v>1703432.76</v>
      </c>
      <c r="O12" s="105">
        <f>O13+O44+O48+O33</f>
        <v>1100510</v>
      </c>
      <c r="P12" s="105">
        <f>P13+P44+P48+P33</f>
        <v>1115510</v>
      </c>
    </row>
    <row r="13" spans="1:16" s="6" customFormat="1" ht="63.75" customHeight="1" hidden="1">
      <c r="A13" s="28" t="s">
        <v>22</v>
      </c>
      <c r="B13" s="17">
        <v>63</v>
      </c>
      <c r="C13" s="17">
        <v>0</v>
      </c>
      <c r="D13" s="17">
        <v>11</v>
      </c>
      <c r="E13" s="29">
        <v>862</v>
      </c>
      <c r="F13" s="23" t="s">
        <v>18</v>
      </c>
      <c r="G13" s="23" t="s">
        <v>23</v>
      </c>
      <c r="H13" s="23"/>
      <c r="I13" s="23"/>
      <c r="J13" s="21">
        <f>J17+J24+J30+J14</f>
        <v>1264910</v>
      </c>
      <c r="K13" s="21">
        <f aca="true" t="shared" si="1" ref="K13:P13">K17+K24+K30+K14+K27</f>
        <v>434497.76</v>
      </c>
      <c r="L13" s="21">
        <f t="shared" si="1"/>
        <v>1699407.76</v>
      </c>
      <c r="M13" s="21">
        <f t="shared" si="1"/>
        <v>0</v>
      </c>
      <c r="N13" s="21">
        <f t="shared" si="1"/>
        <v>1699407.76</v>
      </c>
      <c r="O13" s="21">
        <f t="shared" si="1"/>
        <v>1065210</v>
      </c>
      <c r="P13" s="21">
        <f t="shared" si="1"/>
        <v>1048210</v>
      </c>
    </row>
    <row r="14" spans="1:16" s="6" customFormat="1" ht="50.25" customHeight="1" hidden="1">
      <c r="A14" s="34" t="s">
        <v>129</v>
      </c>
      <c r="B14" s="17"/>
      <c r="C14" s="17"/>
      <c r="D14" s="17"/>
      <c r="E14" s="29">
        <v>862</v>
      </c>
      <c r="F14" s="23" t="s">
        <v>18</v>
      </c>
      <c r="G14" s="23" t="s">
        <v>23</v>
      </c>
      <c r="H14" s="23" t="s">
        <v>161</v>
      </c>
      <c r="I14" s="23"/>
      <c r="J14" s="21">
        <f aca="true" t="shared" si="2" ref="J14:P15">J15</f>
        <v>423600</v>
      </c>
      <c r="K14" s="21">
        <f t="shared" si="2"/>
        <v>138114</v>
      </c>
      <c r="L14" s="21">
        <f t="shared" si="2"/>
        <v>561714</v>
      </c>
      <c r="M14" s="21">
        <f t="shared" si="2"/>
        <v>0</v>
      </c>
      <c r="N14" s="21">
        <f t="shared" si="2"/>
        <v>561714</v>
      </c>
      <c r="O14" s="21">
        <f t="shared" si="2"/>
        <v>383600</v>
      </c>
      <c r="P14" s="21">
        <f t="shared" si="2"/>
        <v>373100</v>
      </c>
    </row>
    <row r="15" spans="1:16" s="6" customFormat="1" ht="77.25" customHeight="1" hidden="1">
      <c r="A15" s="34" t="s">
        <v>44</v>
      </c>
      <c r="B15" s="17"/>
      <c r="C15" s="17"/>
      <c r="D15" s="17"/>
      <c r="E15" s="29">
        <v>862</v>
      </c>
      <c r="F15" s="23" t="s">
        <v>18</v>
      </c>
      <c r="G15" s="23" t="s">
        <v>23</v>
      </c>
      <c r="H15" s="23" t="s">
        <v>161</v>
      </c>
      <c r="I15" s="23" t="s">
        <v>0</v>
      </c>
      <c r="J15" s="21">
        <f t="shared" si="2"/>
        <v>423600</v>
      </c>
      <c r="K15" s="21">
        <f t="shared" si="2"/>
        <v>138114</v>
      </c>
      <c r="L15" s="21">
        <f t="shared" si="2"/>
        <v>561714</v>
      </c>
      <c r="M15" s="21">
        <f t="shared" si="2"/>
        <v>0</v>
      </c>
      <c r="N15" s="21">
        <f t="shared" si="2"/>
        <v>561714</v>
      </c>
      <c r="O15" s="21">
        <f t="shared" si="2"/>
        <v>383600</v>
      </c>
      <c r="P15" s="21">
        <f t="shared" si="2"/>
        <v>373100</v>
      </c>
    </row>
    <row r="16" spans="1:20" s="6" customFormat="1" ht="30" customHeight="1" hidden="1">
      <c r="A16" s="34" t="s">
        <v>45</v>
      </c>
      <c r="B16" s="17"/>
      <c r="C16" s="17"/>
      <c r="D16" s="17"/>
      <c r="E16" s="29">
        <v>862</v>
      </c>
      <c r="F16" s="23" t="s">
        <v>18</v>
      </c>
      <c r="G16" s="23" t="s">
        <v>23</v>
      </c>
      <c r="H16" s="23" t="s">
        <v>161</v>
      </c>
      <c r="I16" s="23" t="s">
        <v>1</v>
      </c>
      <c r="J16" s="21">
        <v>423600</v>
      </c>
      <c r="K16" s="21">
        <v>138114</v>
      </c>
      <c r="L16" s="21">
        <f>J16+K16</f>
        <v>561714</v>
      </c>
      <c r="M16" s="21"/>
      <c r="N16" s="21">
        <f>L16+M16</f>
        <v>561714</v>
      </c>
      <c r="O16" s="21">
        <v>383600</v>
      </c>
      <c r="P16" s="21">
        <v>373100</v>
      </c>
      <c r="R16" s="139"/>
      <c r="S16" s="139"/>
      <c r="T16" s="139"/>
    </row>
    <row r="17" spans="1:16" ht="39.75" customHeight="1" hidden="1">
      <c r="A17" s="28" t="s">
        <v>46</v>
      </c>
      <c r="B17" s="17">
        <v>63</v>
      </c>
      <c r="C17" s="17">
        <v>0</v>
      </c>
      <c r="D17" s="17">
        <v>11</v>
      </c>
      <c r="E17" s="29">
        <v>862</v>
      </c>
      <c r="F17" s="23" t="s">
        <v>18</v>
      </c>
      <c r="G17" s="23" t="s">
        <v>23</v>
      </c>
      <c r="H17" s="36" t="s">
        <v>162</v>
      </c>
      <c r="I17" s="23"/>
      <c r="J17" s="21">
        <f>J18+J20+J22</f>
        <v>836310</v>
      </c>
      <c r="K17" s="21">
        <f>K18+K20+K22</f>
        <v>291783.76</v>
      </c>
      <c r="L17" s="21">
        <f>L18+L20+L22</f>
        <v>1128093.76</v>
      </c>
      <c r="M17" s="21"/>
      <c r="N17" s="21">
        <f aca="true" t="shared" si="3" ref="N17:N80">L17+M17</f>
        <v>1128093.76</v>
      </c>
      <c r="O17" s="21">
        <f>O18+O20+O22</f>
        <v>676610</v>
      </c>
      <c r="P17" s="21">
        <f>P18+P20+P22</f>
        <v>670110</v>
      </c>
    </row>
    <row r="18" spans="1:16" ht="72.75" customHeight="1" hidden="1">
      <c r="A18" s="13" t="s">
        <v>44</v>
      </c>
      <c r="B18" s="17">
        <v>63</v>
      </c>
      <c r="C18" s="17">
        <v>0</v>
      </c>
      <c r="D18" s="17">
        <v>11</v>
      </c>
      <c r="E18" s="29">
        <v>862</v>
      </c>
      <c r="F18" s="30" t="s">
        <v>18</v>
      </c>
      <c r="G18" s="30" t="s">
        <v>23</v>
      </c>
      <c r="H18" s="36" t="s">
        <v>162</v>
      </c>
      <c r="I18" s="23" t="s">
        <v>0</v>
      </c>
      <c r="J18" s="21">
        <f>J19</f>
        <v>652500</v>
      </c>
      <c r="K18" s="21">
        <f>K19</f>
        <v>219077</v>
      </c>
      <c r="L18" s="21">
        <f aca="true" t="shared" si="4" ref="L18:L86">J18+K18</f>
        <v>871577</v>
      </c>
      <c r="M18" s="21"/>
      <c r="N18" s="21">
        <f t="shared" si="3"/>
        <v>871577</v>
      </c>
      <c r="O18" s="21">
        <f>O19</f>
        <v>605300</v>
      </c>
      <c r="P18" s="21">
        <f>P19</f>
        <v>605300</v>
      </c>
    </row>
    <row r="19" spans="1:16" ht="27.75" customHeight="1" hidden="1">
      <c r="A19" s="13" t="s">
        <v>45</v>
      </c>
      <c r="B19" s="17">
        <v>63</v>
      </c>
      <c r="C19" s="17">
        <v>0</v>
      </c>
      <c r="D19" s="17">
        <v>11</v>
      </c>
      <c r="E19" s="29">
        <v>862</v>
      </c>
      <c r="F19" s="23" t="s">
        <v>18</v>
      </c>
      <c r="G19" s="23" t="s">
        <v>23</v>
      </c>
      <c r="H19" s="36" t="s">
        <v>162</v>
      </c>
      <c r="I19" s="23" t="s">
        <v>1</v>
      </c>
      <c r="J19" s="21">
        <v>652500</v>
      </c>
      <c r="K19" s="21">
        <v>219077</v>
      </c>
      <c r="L19" s="21">
        <f t="shared" si="4"/>
        <v>871577</v>
      </c>
      <c r="M19" s="21"/>
      <c r="N19" s="21">
        <f t="shared" si="3"/>
        <v>871577</v>
      </c>
      <c r="O19" s="21">
        <v>605300</v>
      </c>
      <c r="P19" s="21">
        <v>605300</v>
      </c>
    </row>
    <row r="20" spans="1:16" ht="37.5" customHeight="1" hidden="1">
      <c r="A20" s="20" t="s">
        <v>59</v>
      </c>
      <c r="B20" s="17">
        <v>63</v>
      </c>
      <c r="C20" s="17">
        <v>0</v>
      </c>
      <c r="D20" s="17">
        <v>11</v>
      </c>
      <c r="E20" s="29">
        <v>862</v>
      </c>
      <c r="F20" s="23" t="s">
        <v>18</v>
      </c>
      <c r="G20" s="23" t="s">
        <v>23</v>
      </c>
      <c r="H20" s="36" t="s">
        <v>162</v>
      </c>
      <c r="I20" s="23" t="s">
        <v>2</v>
      </c>
      <c r="J20" s="21">
        <f>J21</f>
        <v>175900</v>
      </c>
      <c r="K20" s="21">
        <f>K21</f>
        <v>72706.76</v>
      </c>
      <c r="L20" s="21">
        <f t="shared" si="4"/>
        <v>248606.76</v>
      </c>
      <c r="M20" s="21"/>
      <c r="N20" s="21">
        <f t="shared" si="3"/>
        <v>248606.76</v>
      </c>
      <c r="O20" s="21">
        <f>O21</f>
        <v>63400</v>
      </c>
      <c r="P20" s="21">
        <f>P21</f>
        <v>56900</v>
      </c>
    </row>
    <row r="21" spans="1:16" ht="38.25" customHeight="1" hidden="1">
      <c r="A21" s="26" t="s">
        <v>47</v>
      </c>
      <c r="B21" s="17">
        <v>63</v>
      </c>
      <c r="C21" s="17">
        <v>0</v>
      </c>
      <c r="D21" s="17">
        <v>11</v>
      </c>
      <c r="E21" s="29">
        <v>862</v>
      </c>
      <c r="F21" s="23" t="s">
        <v>18</v>
      </c>
      <c r="G21" s="23" t="s">
        <v>23</v>
      </c>
      <c r="H21" s="36" t="s">
        <v>162</v>
      </c>
      <c r="I21" s="23" t="s">
        <v>3</v>
      </c>
      <c r="J21" s="21">
        <v>175900</v>
      </c>
      <c r="K21" s="21">
        <v>72706.76</v>
      </c>
      <c r="L21" s="21">
        <f t="shared" si="4"/>
        <v>248606.76</v>
      </c>
      <c r="M21" s="21"/>
      <c r="N21" s="21">
        <f t="shared" si="3"/>
        <v>248606.76</v>
      </c>
      <c r="O21" s="21">
        <v>63400</v>
      </c>
      <c r="P21" s="21">
        <v>56900</v>
      </c>
    </row>
    <row r="22" spans="1:16" ht="15.75" customHeight="1" hidden="1">
      <c r="A22" s="38" t="s">
        <v>4</v>
      </c>
      <c r="B22" s="17">
        <v>63</v>
      </c>
      <c r="C22" s="17">
        <v>0</v>
      </c>
      <c r="D22" s="17">
        <v>11</v>
      </c>
      <c r="E22" s="29">
        <v>862</v>
      </c>
      <c r="F22" s="23" t="s">
        <v>18</v>
      </c>
      <c r="G22" s="23" t="s">
        <v>23</v>
      </c>
      <c r="H22" s="36" t="s">
        <v>162</v>
      </c>
      <c r="I22" s="23" t="s">
        <v>5</v>
      </c>
      <c r="J22" s="21">
        <f>J23</f>
        <v>7910</v>
      </c>
      <c r="K22" s="21"/>
      <c r="L22" s="21">
        <f t="shared" si="4"/>
        <v>7910</v>
      </c>
      <c r="M22" s="21"/>
      <c r="N22" s="21">
        <f t="shared" si="3"/>
        <v>7910</v>
      </c>
      <c r="O22" s="21">
        <f>O23</f>
        <v>7910</v>
      </c>
      <c r="P22" s="21">
        <f>P23</f>
        <v>7910</v>
      </c>
    </row>
    <row r="23" spans="1:16" ht="15.75" customHeight="1" hidden="1">
      <c r="A23" s="27" t="s">
        <v>57</v>
      </c>
      <c r="B23" s="17">
        <v>63</v>
      </c>
      <c r="C23" s="17">
        <v>0</v>
      </c>
      <c r="D23" s="17">
        <v>11</v>
      </c>
      <c r="E23" s="29">
        <v>862</v>
      </c>
      <c r="F23" s="23" t="s">
        <v>18</v>
      </c>
      <c r="G23" s="23" t="s">
        <v>23</v>
      </c>
      <c r="H23" s="36" t="s">
        <v>162</v>
      </c>
      <c r="I23" s="23" t="s">
        <v>58</v>
      </c>
      <c r="J23" s="21">
        <v>7910</v>
      </c>
      <c r="K23" s="21"/>
      <c r="L23" s="21">
        <f t="shared" si="4"/>
        <v>7910</v>
      </c>
      <c r="M23" s="21"/>
      <c r="N23" s="21">
        <f t="shared" si="3"/>
        <v>7910</v>
      </c>
      <c r="O23" s="21">
        <v>7910</v>
      </c>
      <c r="P23" s="21">
        <v>7910</v>
      </c>
    </row>
    <row r="24" spans="1:16" ht="27.75" customHeight="1" hidden="1">
      <c r="A24" s="151" t="s">
        <v>202</v>
      </c>
      <c r="B24" s="17"/>
      <c r="C24" s="17"/>
      <c r="D24" s="17"/>
      <c r="E24" s="29">
        <v>862</v>
      </c>
      <c r="F24" s="23" t="s">
        <v>18</v>
      </c>
      <c r="G24" s="23" t="s">
        <v>23</v>
      </c>
      <c r="H24" s="36" t="s">
        <v>193</v>
      </c>
      <c r="I24" s="23"/>
      <c r="J24" s="21">
        <f>J25</f>
        <v>0</v>
      </c>
      <c r="K24" s="21">
        <f>K26</f>
        <v>3500</v>
      </c>
      <c r="L24" s="21">
        <f t="shared" si="4"/>
        <v>3500</v>
      </c>
      <c r="M24" s="21"/>
      <c r="N24" s="21">
        <f t="shared" si="3"/>
        <v>3500</v>
      </c>
      <c r="O24" s="21">
        <f>O25</f>
        <v>0</v>
      </c>
      <c r="P24" s="21">
        <f>P25</f>
        <v>0</v>
      </c>
    </row>
    <row r="25" spans="1:16" ht="24" customHeight="1" hidden="1">
      <c r="A25" s="20" t="s">
        <v>59</v>
      </c>
      <c r="B25" s="17"/>
      <c r="C25" s="17"/>
      <c r="D25" s="17"/>
      <c r="E25" s="29">
        <v>862</v>
      </c>
      <c r="F25" s="23" t="s">
        <v>18</v>
      </c>
      <c r="G25" s="23" t="s">
        <v>23</v>
      </c>
      <c r="H25" s="36" t="s">
        <v>193</v>
      </c>
      <c r="I25" s="23" t="s">
        <v>2</v>
      </c>
      <c r="J25" s="21">
        <f>J26</f>
        <v>0</v>
      </c>
      <c r="K25" s="21">
        <f>K26</f>
        <v>3500</v>
      </c>
      <c r="L25" s="21">
        <f t="shared" si="4"/>
        <v>3500</v>
      </c>
      <c r="M25" s="21"/>
      <c r="N25" s="21">
        <f t="shared" si="3"/>
        <v>3500</v>
      </c>
      <c r="O25" s="21">
        <f>O26</f>
        <v>0</v>
      </c>
      <c r="P25" s="21">
        <f>P26</f>
        <v>0</v>
      </c>
    </row>
    <row r="26" spans="1:16" ht="25.5" customHeight="1" hidden="1">
      <c r="A26" s="26" t="s">
        <v>47</v>
      </c>
      <c r="B26" s="17"/>
      <c r="C26" s="17"/>
      <c r="D26" s="17"/>
      <c r="E26" s="29">
        <v>862</v>
      </c>
      <c r="F26" s="23" t="s">
        <v>18</v>
      </c>
      <c r="G26" s="23" t="s">
        <v>23</v>
      </c>
      <c r="H26" s="36" t="s">
        <v>193</v>
      </c>
      <c r="I26" s="23" t="s">
        <v>3</v>
      </c>
      <c r="J26" s="21">
        <v>0</v>
      </c>
      <c r="K26" s="21">
        <v>3500</v>
      </c>
      <c r="L26" s="21">
        <f t="shared" si="4"/>
        <v>3500</v>
      </c>
      <c r="M26" s="21"/>
      <c r="N26" s="21">
        <f t="shared" si="3"/>
        <v>3500</v>
      </c>
      <c r="O26" s="21">
        <v>0</v>
      </c>
      <c r="P26" s="21">
        <v>0</v>
      </c>
    </row>
    <row r="27" spans="1:16" ht="25.5" customHeight="1" hidden="1">
      <c r="A27" s="145" t="s">
        <v>192</v>
      </c>
      <c r="B27" s="17"/>
      <c r="C27" s="17"/>
      <c r="D27" s="17"/>
      <c r="E27" s="29">
        <v>862</v>
      </c>
      <c r="F27" s="23" t="s">
        <v>18</v>
      </c>
      <c r="G27" s="23" t="s">
        <v>23</v>
      </c>
      <c r="H27" s="36" t="s">
        <v>194</v>
      </c>
      <c r="I27" s="23"/>
      <c r="J27" s="21">
        <v>0</v>
      </c>
      <c r="K27" s="21">
        <f>K29</f>
        <v>1100</v>
      </c>
      <c r="L27" s="21">
        <f t="shared" si="4"/>
        <v>1100</v>
      </c>
      <c r="M27" s="21"/>
      <c r="N27" s="21">
        <f t="shared" si="3"/>
        <v>1100</v>
      </c>
      <c r="O27" s="21"/>
      <c r="P27" s="21"/>
    </row>
    <row r="28" spans="1:16" ht="25.5" customHeight="1" hidden="1">
      <c r="A28" s="20" t="s">
        <v>59</v>
      </c>
      <c r="B28" s="17"/>
      <c r="C28" s="17"/>
      <c r="D28" s="17"/>
      <c r="E28" s="29">
        <v>862</v>
      </c>
      <c r="F28" s="23" t="s">
        <v>18</v>
      </c>
      <c r="G28" s="23" t="s">
        <v>23</v>
      </c>
      <c r="H28" s="36" t="s">
        <v>194</v>
      </c>
      <c r="I28" s="23" t="s">
        <v>2</v>
      </c>
      <c r="J28" s="21">
        <v>0</v>
      </c>
      <c r="K28" s="21">
        <f>K29</f>
        <v>1100</v>
      </c>
      <c r="L28" s="21">
        <f t="shared" si="4"/>
        <v>1100</v>
      </c>
      <c r="M28" s="21"/>
      <c r="N28" s="21">
        <f t="shared" si="3"/>
        <v>1100</v>
      </c>
      <c r="O28" s="21"/>
      <c r="P28" s="21"/>
    </row>
    <row r="29" spans="1:16" ht="25.5" customHeight="1" hidden="1">
      <c r="A29" s="26" t="s">
        <v>47</v>
      </c>
      <c r="B29" s="17"/>
      <c r="C29" s="17"/>
      <c r="D29" s="17"/>
      <c r="E29" s="29">
        <v>862</v>
      </c>
      <c r="F29" s="23" t="s">
        <v>18</v>
      </c>
      <c r="G29" s="23" t="s">
        <v>23</v>
      </c>
      <c r="H29" s="36" t="s">
        <v>194</v>
      </c>
      <c r="I29" s="23" t="s">
        <v>3</v>
      </c>
      <c r="J29" s="21">
        <v>0</v>
      </c>
      <c r="K29" s="21">
        <v>1100</v>
      </c>
      <c r="L29" s="21">
        <f t="shared" si="4"/>
        <v>1100</v>
      </c>
      <c r="M29" s="21"/>
      <c r="N29" s="21">
        <f t="shared" si="3"/>
        <v>1100</v>
      </c>
      <c r="O29" s="21"/>
      <c r="P29" s="21"/>
    </row>
    <row r="30" spans="1:16" ht="27" customHeight="1" hidden="1">
      <c r="A30" s="38" t="s">
        <v>82</v>
      </c>
      <c r="B30" s="17">
        <v>63</v>
      </c>
      <c r="C30" s="17">
        <v>0</v>
      </c>
      <c r="D30" s="17">
        <v>11</v>
      </c>
      <c r="E30" s="29">
        <v>862</v>
      </c>
      <c r="F30" s="23" t="s">
        <v>18</v>
      </c>
      <c r="G30" s="23" t="s">
        <v>23</v>
      </c>
      <c r="H30" s="36" t="s">
        <v>163</v>
      </c>
      <c r="I30" s="23"/>
      <c r="J30" s="21">
        <f>J31</f>
        <v>5000</v>
      </c>
      <c r="K30" s="21"/>
      <c r="L30" s="21">
        <f t="shared" si="4"/>
        <v>5000</v>
      </c>
      <c r="M30" s="21"/>
      <c r="N30" s="21">
        <f t="shared" si="3"/>
        <v>5000</v>
      </c>
      <c r="O30" s="21">
        <f>O31</f>
        <v>5000</v>
      </c>
      <c r="P30" s="21">
        <f>P31</f>
        <v>5000</v>
      </c>
    </row>
    <row r="31" spans="1:16" ht="15.75" customHeight="1" hidden="1">
      <c r="A31" s="38" t="s">
        <v>4</v>
      </c>
      <c r="B31" s="17">
        <v>63</v>
      </c>
      <c r="C31" s="17">
        <v>0</v>
      </c>
      <c r="D31" s="17">
        <v>11</v>
      </c>
      <c r="E31" s="29">
        <v>862</v>
      </c>
      <c r="F31" s="23" t="s">
        <v>18</v>
      </c>
      <c r="G31" s="23" t="s">
        <v>23</v>
      </c>
      <c r="H31" s="36" t="s">
        <v>163</v>
      </c>
      <c r="I31" s="23" t="s">
        <v>5</v>
      </c>
      <c r="J31" s="21">
        <f>J32</f>
        <v>5000</v>
      </c>
      <c r="K31" s="21"/>
      <c r="L31" s="21">
        <f t="shared" si="4"/>
        <v>5000</v>
      </c>
      <c r="M31" s="21"/>
      <c r="N31" s="21">
        <f t="shared" si="3"/>
        <v>5000</v>
      </c>
      <c r="O31" s="21">
        <f>O32</f>
        <v>5000</v>
      </c>
      <c r="P31" s="21">
        <f>P32</f>
        <v>5000</v>
      </c>
    </row>
    <row r="32" spans="1:16" ht="15.75" customHeight="1" hidden="1">
      <c r="A32" s="27" t="s">
        <v>57</v>
      </c>
      <c r="B32" s="17">
        <v>63</v>
      </c>
      <c r="C32" s="17">
        <v>0</v>
      </c>
      <c r="D32" s="17">
        <v>11</v>
      </c>
      <c r="E32" s="29">
        <v>862</v>
      </c>
      <c r="F32" s="23" t="s">
        <v>18</v>
      </c>
      <c r="G32" s="23" t="s">
        <v>23</v>
      </c>
      <c r="H32" s="36" t="s">
        <v>163</v>
      </c>
      <c r="I32" s="23" t="s">
        <v>58</v>
      </c>
      <c r="J32" s="21">
        <v>5000</v>
      </c>
      <c r="K32" s="21"/>
      <c r="L32" s="21">
        <f t="shared" si="4"/>
        <v>5000</v>
      </c>
      <c r="M32" s="21"/>
      <c r="N32" s="21">
        <f t="shared" si="3"/>
        <v>5000</v>
      </c>
      <c r="O32" s="21">
        <v>5000</v>
      </c>
      <c r="P32" s="21">
        <v>5000</v>
      </c>
    </row>
    <row r="33" spans="1:16" s="6" customFormat="1" ht="48" customHeight="1" hidden="1">
      <c r="A33" s="38" t="s">
        <v>48</v>
      </c>
      <c r="B33" s="17">
        <v>63</v>
      </c>
      <c r="C33" s="17">
        <v>0</v>
      </c>
      <c r="D33" s="17">
        <v>11</v>
      </c>
      <c r="E33" s="29">
        <v>862</v>
      </c>
      <c r="F33" s="23" t="s">
        <v>18</v>
      </c>
      <c r="G33" s="23" t="s">
        <v>6</v>
      </c>
      <c r="H33" s="23"/>
      <c r="I33" s="23"/>
      <c r="J33" s="21">
        <f>J34+J37</f>
        <v>3300</v>
      </c>
      <c r="K33" s="21"/>
      <c r="L33" s="21">
        <f t="shared" si="4"/>
        <v>3300</v>
      </c>
      <c r="M33" s="21"/>
      <c r="N33" s="21">
        <f t="shared" si="3"/>
        <v>3300</v>
      </c>
      <c r="O33" s="21">
        <f>O34+O37</f>
        <v>3300</v>
      </c>
      <c r="P33" s="21">
        <f>P34+P37</f>
        <v>3300</v>
      </c>
    </row>
    <row r="34" spans="1:16" s="6" customFormat="1" ht="71.25" customHeight="1" hidden="1">
      <c r="A34" s="13" t="s">
        <v>63</v>
      </c>
      <c r="B34" s="17">
        <v>63</v>
      </c>
      <c r="C34" s="17">
        <v>0</v>
      </c>
      <c r="D34" s="17">
        <v>11</v>
      </c>
      <c r="E34" s="29">
        <v>862</v>
      </c>
      <c r="F34" s="23" t="s">
        <v>18</v>
      </c>
      <c r="G34" s="23" t="s">
        <v>6</v>
      </c>
      <c r="H34" s="36" t="s">
        <v>164</v>
      </c>
      <c r="I34" s="23"/>
      <c r="J34" s="21">
        <f>J35</f>
        <v>3000</v>
      </c>
      <c r="K34" s="21"/>
      <c r="L34" s="21">
        <f t="shared" si="4"/>
        <v>3000</v>
      </c>
      <c r="M34" s="21"/>
      <c r="N34" s="21">
        <f t="shared" si="3"/>
        <v>3000</v>
      </c>
      <c r="O34" s="21">
        <f>O35</f>
        <v>3000</v>
      </c>
      <c r="P34" s="21">
        <f>P35</f>
        <v>3000</v>
      </c>
    </row>
    <row r="35" spans="1:16" ht="16.5" customHeight="1" hidden="1">
      <c r="A35" s="28" t="s">
        <v>31</v>
      </c>
      <c r="B35" s="17">
        <v>63</v>
      </c>
      <c r="C35" s="17">
        <v>0</v>
      </c>
      <c r="D35" s="17">
        <v>11</v>
      </c>
      <c r="E35" s="29">
        <v>862</v>
      </c>
      <c r="F35" s="23" t="s">
        <v>18</v>
      </c>
      <c r="G35" s="35" t="s">
        <v>6</v>
      </c>
      <c r="H35" s="36" t="s">
        <v>164</v>
      </c>
      <c r="I35" s="23" t="s">
        <v>20</v>
      </c>
      <c r="J35" s="21">
        <f>J36</f>
        <v>3000</v>
      </c>
      <c r="K35" s="21"/>
      <c r="L35" s="21">
        <f t="shared" si="4"/>
        <v>3000</v>
      </c>
      <c r="M35" s="21"/>
      <c r="N35" s="21">
        <f t="shared" si="3"/>
        <v>3000</v>
      </c>
      <c r="O35" s="21">
        <f>O36</f>
        <v>3000</v>
      </c>
      <c r="P35" s="21">
        <f>P36</f>
        <v>3000</v>
      </c>
    </row>
    <row r="36" spans="1:16" ht="15.75" customHeight="1" hidden="1">
      <c r="A36" s="28" t="s">
        <v>38</v>
      </c>
      <c r="B36" s="17">
        <v>63</v>
      </c>
      <c r="C36" s="17">
        <v>0</v>
      </c>
      <c r="D36" s="17">
        <v>11</v>
      </c>
      <c r="E36" s="29">
        <v>862</v>
      </c>
      <c r="F36" s="23" t="s">
        <v>18</v>
      </c>
      <c r="G36" s="35" t="s">
        <v>6</v>
      </c>
      <c r="H36" s="36" t="s">
        <v>164</v>
      </c>
      <c r="I36" s="23" t="s">
        <v>9</v>
      </c>
      <c r="J36" s="21">
        <v>3000</v>
      </c>
      <c r="K36" s="21"/>
      <c r="L36" s="21">
        <f t="shared" si="4"/>
        <v>3000</v>
      </c>
      <c r="M36" s="21"/>
      <c r="N36" s="21">
        <f t="shared" si="3"/>
        <v>3000</v>
      </c>
      <c r="O36" s="21">
        <v>3000</v>
      </c>
      <c r="P36" s="21">
        <v>3000</v>
      </c>
    </row>
    <row r="37" spans="1:16" s="6" customFormat="1" ht="72" customHeight="1" hidden="1">
      <c r="A37" s="27" t="s">
        <v>109</v>
      </c>
      <c r="B37" s="17"/>
      <c r="C37" s="17"/>
      <c r="D37" s="17"/>
      <c r="E37" s="29">
        <v>862</v>
      </c>
      <c r="F37" s="23" t="s">
        <v>18</v>
      </c>
      <c r="G37" s="23" t="s">
        <v>6</v>
      </c>
      <c r="H37" s="31" t="s">
        <v>165</v>
      </c>
      <c r="I37" s="23"/>
      <c r="J37" s="21">
        <f>J38</f>
        <v>300</v>
      </c>
      <c r="K37" s="21"/>
      <c r="L37" s="21">
        <f t="shared" si="4"/>
        <v>300</v>
      </c>
      <c r="M37" s="21"/>
      <c r="N37" s="21">
        <f t="shared" si="3"/>
        <v>300</v>
      </c>
      <c r="O37" s="21">
        <f>O38</f>
        <v>300</v>
      </c>
      <c r="P37" s="21">
        <f>P38</f>
        <v>300</v>
      </c>
    </row>
    <row r="38" spans="1:16" s="6" customFormat="1" ht="15.75" customHeight="1" hidden="1">
      <c r="A38" s="28" t="s">
        <v>31</v>
      </c>
      <c r="B38" s="17"/>
      <c r="C38" s="17"/>
      <c r="D38" s="17"/>
      <c r="E38" s="29">
        <v>862</v>
      </c>
      <c r="F38" s="23" t="s">
        <v>18</v>
      </c>
      <c r="G38" s="23" t="s">
        <v>6</v>
      </c>
      <c r="H38" s="31" t="s">
        <v>165</v>
      </c>
      <c r="I38" s="23" t="s">
        <v>20</v>
      </c>
      <c r="J38" s="21">
        <f>J39</f>
        <v>300</v>
      </c>
      <c r="K38" s="21"/>
      <c r="L38" s="21">
        <f t="shared" si="4"/>
        <v>300</v>
      </c>
      <c r="M38" s="21"/>
      <c r="N38" s="21">
        <f t="shared" si="3"/>
        <v>300</v>
      </c>
      <c r="O38" s="21">
        <f>O39</f>
        <v>300</v>
      </c>
      <c r="P38" s="21">
        <f>P39</f>
        <v>300</v>
      </c>
    </row>
    <row r="39" spans="1:16" s="6" customFormat="1" ht="15.75" customHeight="1" hidden="1">
      <c r="A39" s="28" t="s">
        <v>38</v>
      </c>
      <c r="B39" s="17"/>
      <c r="C39" s="17"/>
      <c r="D39" s="17"/>
      <c r="E39" s="29">
        <v>862</v>
      </c>
      <c r="F39" s="23" t="s">
        <v>18</v>
      </c>
      <c r="G39" s="23" t="s">
        <v>6</v>
      </c>
      <c r="H39" s="31" t="s">
        <v>165</v>
      </c>
      <c r="I39" s="23" t="s">
        <v>9</v>
      </c>
      <c r="J39" s="21">
        <v>300</v>
      </c>
      <c r="K39" s="21"/>
      <c r="L39" s="21">
        <f t="shared" si="4"/>
        <v>300</v>
      </c>
      <c r="M39" s="21"/>
      <c r="N39" s="21">
        <f t="shared" si="3"/>
        <v>300</v>
      </c>
      <c r="O39" s="21">
        <v>300</v>
      </c>
      <c r="P39" s="21">
        <v>300</v>
      </c>
    </row>
    <row r="40" spans="1:16" s="6" customFormat="1" ht="30" customHeight="1" hidden="1">
      <c r="A40" s="27" t="s">
        <v>110</v>
      </c>
      <c r="B40" s="17"/>
      <c r="C40" s="17"/>
      <c r="D40" s="17"/>
      <c r="E40" s="29">
        <v>862</v>
      </c>
      <c r="F40" s="23" t="s">
        <v>18</v>
      </c>
      <c r="G40" s="23" t="s">
        <v>111</v>
      </c>
      <c r="H40" s="31"/>
      <c r="I40" s="23"/>
      <c r="J40" s="21">
        <f>J41</f>
        <v>0</v>
      </c>
      <c r="K40" s="21"/>
      <c r="L40" s="21">
        <f t="shared" si="4"/>
        <v>0</v>
      </c>
      <c r="M40" s="21"/>
      <c r="N40" s="21">
        <f t="shared" si="3"/>
        <v>0</v>
      </c>
      <c r="O40" s="21">
        <f aca="true" t="shared" si="5" ref="O40:P42">O41</f>
        <v>0</v>
      </c>
      <c r="P40" s="21">
        <f t="shared" si="5"/>
        <v>0</v>
      </c>
    </row>
    <row r="41" spans="1:16" s="6" customFormat="1" ht="29.25" customHeight="1" hidden="1">
      <c r="A41" s="27" t="s">
        <v>112</v>
      </c>
      <c r="B41" s="17"/>
      <c r="C41" s="17"/>
      <c r="D41" s="17"/>
      <c r="E41" s="29">
        <v>862</v>
      </c>
      <c r="F41" s="23" t="s">
        <v>18</v>
      </c>
      <c r="G41" s="23" t="s">
        <v>111</v>
      </c>
      <c r="H41" s="31" t="s">
        <v>114</v>
      </c>
      <c r="I41" s="23"/>
      <c r="J41" s="21">
        <f>J42</f>
        <v>0</v>
      </c>
      <c r="K41" s="21"/>
      <c r="L41" s="21">
        <f t="shared" si="4"/>
        <v>0</v>
      </c>
      <c r="M41" s="21"/>
      <c r="N41" s="21">
        <f t="shared" si="3"/>
        <v>0</v>
      </c>
      <c r="O41" s="21">
        <f t="shared" si="5"/>
        <v>0</v>
      </c>
      <c r="P41" s="21">
        <f t="shared" si="5"/>
        <v>0</v>
      </c>
    </row>
    <row r="42" spans="1:16" s="6" customFormat="1" ht="18.75" customHeight="1" hidden="1">
      <c r="A42" s="27" t="s">
        <v>4</v>
      </c>
      <c r="B42" s="17"/>
      <c r="C42" s="17"/>
      <c r="D42" s="17"/>
      <c r="E42" s="29">
        <v>862</v>
      </c>
      <c r="F42" s="23" t="s">
        <v>18</v>
      </c>
      <c r="G42" s="23" t="s">
        <v>111</v>
      </c>
      <c r="H42" s="31" t="s">
        <v>114</v>
      </c>
      <c r="I42" s="23" t="s">
        <v>5</v>
      </c>
      <c r="J42" s="21">
        <f>J43</f>
        <v>0</v>
      </c>
      <c r="K42" s="21"/>
      <c r="L42" s="21">
        <f t="shared" si="4"/>
        <v>0</v>
      </c>
      <c r="M42" s="21"/>
      <c r="N42" s="21">
        <f t="shared" si="3"/>
        <v>0</v>
      </c>
      <c r="O42" s="21">
        <f t="shared" si="5"/>
        <v>0</v>
      </c>
      <c r="P42" s="21">
        <f t="shared" si="5"/>
        <v>0</v>
      </c>
    </row>
    <row r="43" spans="1:16" s="6" customFormat="1" ht="12.75" customHeight="1" hidden="1">
      <c r="A43" s="27" t="s">
        <v>113</v>
      </c>
      <c r="B43" s="17"/>
      <c r="C43" s="17"/>
      <c r="D43" s="17"/>
      <c r="E43" s="29">
        <v>862</v>
      </c>
      <c r="F43" s="23" t="s">
        <v>18</v>
      </c>
      <c r="G43" s="23" t="s">
        <v>111</v>
      </c>
      <c r="H43" s="31" t="s">
        <v>114</v>
      </c>
      <c r="I43" s="23" t="s">
        <v>115</v>
      </c>
      <c r="J43" s="21">
        <v>0</v>
      </c>
      <c r="K43" s="21"/>
      <c r="L43" s="21">
        <f t="shared" si="4"/>
        <v>0</v>
      </c>
      <c r="M43" s="21"/>
      <c r="N43" s="21">
        <f t="shared" si="3"/>
        <v>0</v>
      </c>
      <c r="O43" s="21">
        <v>0</v>
      </c>
      <c r="P43" s="21">
        <v>0</v>
      </c>
    </row>
    <row r="44" spans="1:16" s="6" customFormat="1" ht="15.75" customHeight="1" hidden="1">
      <c r="A44" s="28"/>
      <c r="B44" s="17">
        <v>70</v>
      </c>
      <c r="C44" s="17">
        <v>0</v>
      </c>
      <c r="D44" s="35" t="s">
        <v>102</v>
      </c>
      <c r="E44" s="29">
        <v>862</v>
      </c>
      <c r="F44" s="23" t="s">
        <v>18</v>
      </c>
      <c r="G44" s="23" t="s">
        <v>32</v>
      </c>
      <c r="H44" s="23"/>
      <c r="I44" s="23"/>
      <c r="J44" s="21">
        <f>J45</f>
        <v>0</v>
      </c>
      <c r="K44" s="21"/>
      <c r="L44" s="21">
        <f t="shared" si="4"/>
        <v>0</v>
      </c>
      <c r="M44" s="21"/>
      <c r="N44" s="21">
        <f t="shared" si="3"/>
        <v>0</v>
      </c>
      <c r="O44" s="21">
        <f aca="true" t="shared" si="6" ref="O44:P46">O45</f>
        <v>0</v>
      </c>
      <c r="P44" s="21">
        <f t="shared" si="6"/>
        <v>0</v>
      </c>
    </row>
    <row r="45" spans="1:16" ht="15.75" customHeight="1" hidden="1">
      <c r="A45" s="13"/>
      <c r="B45" s="17">
        <v>70</v>
      </c>
      <c r="C45" s="17">
        <v>0</v>
      </c>
      <c r="D45" s="35" t="s">
        <v>102</v>
      </c>
      <c r="E45" s="29">
        <v>862</v>
      </c>
      <c r="F45" s="23" t="s">
        <v>18</v>
      </c>
      <c r="G45" s="23" t="s">
        <v>32</v>
      </c>
      <c r="H45" s="36" t="s">
        <v>104</v>
      </c>
      <c r="I45" s="23"/>
      <c r="J45" s="21">
        <f>J46</f>
        <v>0</v>
      </c>
      <c r="K45" s="21"/>
      <c r="L45" s="21">
        <f t="shared" si="4"/>
        <v>0</v>
      </c>
      <c r="M45" s="21"/>
      <c r="N45" s="21">
        <f t="shared" si="3"/>
        <v>0</v>
      </c>
      <c r="O45" s="21">
        <f t="shared" si="6"/>
        <v>0</v>
      </c>
      <c r="P45" s="21">
        <f t="shared" si="6"/>
        <v>0</v>
      </c>
    </row>
    <row r="46" spans="1:16" ht="12.75" customHeight="1" hidden="1">
      <c r="A46" s="34" t="s">
        <v>4</v>
      </c>
      <c r="B46" s="17">
        <v>70</v>
      </c>
      <c r="C46" s="17">
        <v>0</v>
      </c>
      <c r="D46" s="35" t="s">
        <v>102</v>
      </c>
      <c r="E46" s="29">
        <v>862</v>
      </c>
      <c r="F46" s="23" t="s">
        <v>18</v>
      </c>
      <c r="G46" s="23" t="s">
        <v>32</v>
      </c>
      <c r="H46" s="36" t="s">
        <v>104</v>
      </c>
      <c r="I46" s="23" t="s">
        <v>5</v>
      </c>
      <c r="J46" s="21">
        <f>J47</f>
        <v>0</v>
      </c>
      <c r="K46" s="21"/>
      <c r="L46" s="21">
        <f t="shared" si="4"/>
        <v>0</v>
      </c>
      <c r="M46" s="21"/>
      <c r="N46" s="21">
        <f t="shared" si="3"/>
        <v>0</v>
      </c>
      <c r="O46" s="21">
        <f t="shared" si="6"/>
        <v>0</v>
      </c>
      <c r="P46" s="21">
        <f t="shared" si="6"/>
        <v>0</v>
      </c>
    </row>
    <row r="47" spans="1:16" ht="15.75" customHeight="1" hidden="1">
      <c r="A47" s="28" t="s">
        <v>7</v>
      </c>
      <c r="B47" s="17">
        <v>70</v>
      </c>
      <c r="C47" s="17">
        <v>0</v>
      </c>
      <c r="D47" s="35" t="s">
        <v>102</v>
      </c>
      <c r="E47" s="29">
        <v>862</v>
      </c>
      <c r="F47" s="23" t="s">
        <v>18</v>
      </c>
      <c r="G47" s="23" t="s">
        <v>32</v>
      </c>
      <c r="H47" s="36" t="s">
        <v>104</v>
      </c>
      <c r="I47" s="23" t="s">
        <v>8</v>
      </c>
      <c r="J47" s="21">
        <v>0</v>
      </c>
      <c r="K47" s="21"/>
      <c r="L47" s="21">
        <f t="shared" si="4"/>
        <v>0</v>
      </c>
      <c r="M47" s="21"/>
      <c r="N47" s="21">
        <f t="shared" si="3"/>
        <v>0</v>
      </c>
      <c r="O47" s="21"/>
      <c r="P47" s="21"/>
    </row>
    <row r="48" spans="1:16" s="6" customFormat="1" ht="15.75" customHeight="1">
      <c r="A48" s="28" t="s">
        <v>26</v>
      </c>
      <c r="B48" s="17">
        <v>63</v>
      </c>
      <c r="C48" s="17">
        <v>0</v>
      </c>
      <c r="D48" s="17">
        <v>11</v>
      </c>
      <c r="E48" s="29">
        <v>862</v>
      </c>
      <c r="F48" s="23" t="s">
        <v>18</v>
      </c>
      <c r="G48" s="23" t="s">
        <v>33</v>
      </c>
      <c r="H48" s="23"/>
      <c r="I48" s="23"/>
      <c r="J48" s="21">
        <f>J61+J49+J52+J55</f>
        <v>500</v>
      </c>
      <c r="K48" s="21">
        <f aca="true" t="shared" si="7" ref="K48:P48">K61+K49+K52+K55+K58</f>
        <v>13403.43</v>
      </c>
      <c r="L48" s="21">
        <f t="shared" si="7"/>
        <v>13903.43</v>
      </c>
      <c r="M48" s="21">
        <f t="shared" si="7"/>
        <v>-13178.43</v>
      </c>
      <c r="N48" s="21">
        <f t="shared" si="7"/>
        <v>725</v>
      </c>
      <c r="O48" s="21">
        <f t="shared" si="7"/>
        <v>32000</v>
      </c>
      <c r="P48" s="21">
        <f t="shared" si="7"/>
        <v>64000</v>
      </c>
    </row>
    <row r="49" spans="1:16" s="6" customFormat="1" ht="42" customHeight="1">
      <c r="A49" s="34" t="s">
        <v>144</v>
      </c>
      <c r="B49" s="17"/>
      <c r="C49" s="17"/>
      <c r="D49" s="17"/>
      <c r="E49" s="29">
        <v>862</v>
      </c>
      <c r="F49" s="23" t="s">
        <v>18</v>
      </c>
      <c r="G49" s="23" t="s">
        <v>33</v>
      </c>
      <c r="H49" s="23" t="s">
        <v>145</v>
      </c>
      <c r="I49" s="23"/>
      <c r="J49" s="21">
        <f>J51</f>
        <v>0</v>
      </c>
      <c r="K49" s="21">
        <f>K51</f>
        <v>13178.43</v>
      </c>
      <c r="L49" s="21">
        <f t="shared" si="4"/>
        <v>13178.43</v>
      </c>
      <c r="M49" s="21">
        <f>M50</f>
        <v>-13178.43</v>
      </c>
      <c r="N49" s="21">
        <f t="shared" si="3"/>
        <v>0</v>
      </c>
      <c r="O49" s="21"/>
      <c r="P49" s="21"/>
    </row>
    <row r="50" spans="1:16" s="6" customFormat="1" ht="26.25" customHeight="1">
      <c r="A50" s="34" t="s">
        <v>59</v>
      </c>
      <c r="B50" s="17"/>
      <c r="C50" s="17"/>
      <c r="D50" s="17"/>
      <c r="E50" s="29">
        <v>862</v>
      </c>
      <c r="F50" s="23" t="s">
        <v>18</v>
      </c>
      <c r="G50" s="23" t="s">
        <v>33</v>
      </c>
      <c r="H50" s="23" t="s">
        <v>145</v>
      </c>
      <c r="I50" s="23" t="s">
        <v>2</v>
      </c>
      <c r="J50" s="21">
        <f>J51</f>
        <v>0</v>
      </c>
      <c r="K50" s="21">
        <f>K51</f>
        <v>13178.43</v>
      </c>
      <c r="L50" s="21">
        <f t="shared" si="4"/>
        <v>13178.43</v>
      </c>
      <c r="M50" s="21">
        <f>M51</f>
        <v>-13178.43</v>
      </c>
      <c r="N50" s="21">
        <f t="shared" si="3"/>
        <v>0</v>
      </c>
      <c r="O50" s="21"/>
      <c r="P50" s="21"/>
    </row>
    <row r="51" spans="1:16" s="6" customFormat="1" ht="41.25" customHeight="1">
      <c r="A51" s="34" t="s">
        <v>47</v>
      </c>
      <c r="B51" s="17"/>
      <c r="C51" s="17"/>
      <c r="D51" s="17"/>
      <c r="E51" s="29">
        <v>862</v>
      </c>
      <c r="F51" s="23" t="s">
        <v>18</v>
      </c>
      <c r="G51" s="23" t="s">
        <v>33</v>
      </c>
      <c r="H51" s="23" t="s">
        <v>145</v>
      </c>
      <c r="I51" s="23" t="s">
        <v>3</v>
      </c>
      <c r="J51" s="21">
        <v>0</v>
      </c>
      <c r="K51" s="21">
        <v>13178.43</v>
      </c>
      <c r="L51" s="21">
        <f t="shared" si="4"/>
        <v>13178.43</v>
      </c>
      <c r="M51" s="21">
        <v>-13178.43</v>
      </c>
      <c r="N51" s="21">
        <f t="shared" si="3"/>
        <v>0</v>
      </c>
      <c r="O51" s="21"/>
      <c r="P51" s="21"/>
    </row>
    <row r="52" spans="1:16" s="6" customFormat="1" ht="52.5" customHeight="1" hidden="1">
      <c r="A52" s="34" t="s">
        <v>148</v>
      </c>
      <c r="B52" s="17"/>
      <c r="C52" s="17"/>
      <c r="D52" s="17"/>
      <c r="E52" s="29">
        <v>862</v>
      </c>
      <c r="F52" s="23" t="s">
        <v>18</v>
      </c>
      <c r="G52" s="23" t="s">
        <v>33</v>
      </c>
      <c r="H52" s="23" t="s">
        <v>149</v>
      </c>
      <c r="I52" s="23"/>
      <c r="J52" s="21">
        <f>J54</f>
        <v>0</v>
      </c>
      <c r="K52" s="21"/>
      <c r="L52" s="21">
        <f t="shared" si="4"/>
        <v>0</v>
      </c>
      <c r="M52" s="21"/>
      <c r="N52" s="21">
        <f t="shared" si="3"/>
        <v>0</v>
      </c>
      <c r="O52" s="21"/>
      <c r="P52" s="21"/>
    </row>
    <row r="53" spans="1:16" s="6" customFormat="1" ht="16.5" customHeight="1" hidden="1">
      <c r="A53" s="34" t="s">
        <v>4</v>
      </c>
      <c r="B53" s="17"/>
      <c r="C53" s="17"/>
      <c r="D53" s="17"/>
      <c r="E53" s="29">
        <v>862</v>
      </c>
      <c r="F53" s="23" t="s">
        <v>18</v>
      </c>
      <c r="G53" s="23" t="s">
        <v>33</v>
      </c>
      <c r="H53" s="23" t="s">
        <v>149</v>
      </c>
      <c r="I53" s="23" t="s">
        <v>5</v>
      </c>
      <c r="J53" s="21">
        <f>J54</f>
        <v>0</v>
      </c>
      <c r="K53" s="21"/>
      <c r="L53" s="21">
        <f t="shared" si="4"/>
        <v>0</v>
      </c>
      <c r="M53" s="21"/>
      <c r="N53" s="21">
        <f t="shared" si="3"/>
        <v>0</v>
      </c>
      <c r="O53" s="21"/>
      <c r="P53" s="21"/>
    </row>
    <row r="54" spans="1:16" s="6" customFormat="1" ht="17.25" customHeight="1" hidden="1">
      <c r="A54" s="96" t="s">
        <v>156</v>
      </c>
      <c r="B54" s="17"/>
      <c r="C54" s="17"/>
      <c r="D54" s="17"/>
      <c r="E54" s="29">
        <v>862</v>
      </c>
      <c r="F54" s="23" t="s">
        <v>18</v>
      </c>
      <c r="G54" s="23" t="s">
        <v>33</v>
      </c>
      <c r="H54" s="23" t="s">
        <v>149</v>
      </c>
      <c r="I54" s="23" t="s">
        <v>155</v>
      </c>
      <c r="J54" s="21">
        <v>0</v>
      </c>
      <c r="K54" s="21"/>
      <c r="L54" s="21">
        <f t="shared" si="4"/>
        <v>0</v>
      </c>
      <c r="M54" s="21"/>
      <c r="N54" s="21">
        <f t="shared" si="3"/>
        <v>0</v>
      </c>
      <c r="O54" s="21"/>
      <c r="P54" s="21"/>
    </row>
    <row r="55" spans="1:16" ht="64.5" customHeight="1" hidden="1">
      <c r="A55" s="13" t="s">
        <v>64</v>
      </c>
      <c r="B55" s="17">
        <v>63</v>
      </c>
      <c r="C55" s="17">
        <v>0</v>
      </c>
      <c r="D55" s="17">
        <v>11</v>
      </c>
      <c r="E55" s="29">
        <v>862</v>
      </c>
      <c r="F55" s="23" t="s">
        <v>18</v>
      </c>
      <c r="G55" s="35" t="s">
        <v>33</v>
      </c>
      <c r="H55" s="36" t="s">
        <v>166</v>
      </c>
      <c r="I55" s="35"/>
      <c r="J55" s="21">
        <f>J56</f>
        <v>500</v>
      </c>
      <c r="K55" s="21"/>
      <c r="L55" s="21">
        <f t="shared" si="4"/>
        <v>500</v>
      </c>
      <c r="M55" s="21"/>
      <c r="N55" s="21">
        <f t="shared" si="3"/>
        <v>500</v>
      </c>
      <c r="O55" s="21">
        <f>O56</f>
        <v>500</v>
      </c>
      <c r="P55" s="21">
        <f>P56</f>
        <v>500</v>
      </c>
    </row>
    <row r="56" spans="1:16" ht="15.75" customHeight="1" hidden="1">
      <c r="A56" s="28" t="s">
        <v>31</v>
      </c>
      <c r="B56" s="17">
        <v>63</v>
      </c>
      <c r="C56" s="17">
        <v>0</v>
      </c>
      <c r="D56" s="17">
        <v>11</v>
      </c>
      <c r="E56" s="29">
        <v>862</v>
      </c>
      <c r="F56" s="23" t="s">
        <v>18</v>
      </c>
      <c r="G56" s="35" t="s">
        <v>33</v>
      </c>
      <c r="H56" s="36" t="s">
        <v>166</v>
      </c>
      <c r="I56" s="23" t="s">
        <v>20</v>
      </c>
      <c r="J56" s="21">
        <f>J57</f>
        <v>500</v>
      </c>
      <c r="K56" s="21"/>
      <c r="L56" s="21">
        <f t="shared" si="4"/>
        <v>500</v>
      </c>
      <c r="M56" s="21"/>
      <c r="N56" s="21">
        <f t="shared" si="3"/>
        <v>500</v>
      </c>
      <c r="O56" s="21">
        <f>O57</f>
        <v>500</v>
      </c>
      <c r="P56" s="21">
        <f>P57</f>
        <v>500</v>
      </c>
    </row>
    <row r="57" spans="1:16" ht="15.75" customHeight="1" hidden="1">
      <c r="A57" s="28" t="s">
        <v>38</v>
      </c>
      <c r="B57" s="17">
        <v>63</v>
      </c>
      <c r="C57" s="17">
        <v>0</v>
      </c>
      <c r="D57" s="17">
        <v>11</v>
      </c>
      <c r="E57" s="29">
        <v>862</v>
      </c>
      <c r="F57" s="23" t="s">
        <v>18</v>
      </c>
      <c r="G57" s="35" t="s">
        <v>33</v>
      </c>
      <c r="H57" s="36" t="s">
        <v>166</v>
      </c>
      <c r="I57" s="23" t="s">
        <v>9</v>
      </c>
      <c r="J57" s="21">
        <v>500</v>
      </c>
      <c r="K57" s="21"/>
      <c r="L57" s="21">
        <f t="shared" si="4"/>
        <v>500</v>
      </c>
      <c r="M57" s="21"/>
      <c r="N57" s="21">
        <f t="shared" si="3"/>
        <v>500</v>
      </c>
      <c r="O57" s="21">
        <v>500</v>
      </c>
      <c r="P57" s="21">
        <v>500</v>
      </c>
    </row>
    <row r="58" spans="1:16" ht="49.5" customHeight="1" hidden="1">
      <c r="A58" s="138" t="s">
        <v>198</v>
      </c>
      <c r="B58" s="17"/>
      <c r="C58" s="17"/>
      <c r="D58" s="17"/>
      <c r="E58" s="29">
        <v>862</v>
      </c>
      <c r="F58" s="23" t="s">
        <v>18</v>
      </c>
      <c r="G58" s="35" t="s">
        <v>33</v>
      </c>
      <c r="H58" s="36" t="s">
        <v>199</v>
      </c>
      <c r="I58" s="23"/>
      <c r="J58" s="21">
        <v>0</v>
      </c>
      <c r="K58" s="21">
        <f>K60</f>
        <v>225</v>
      </c>
      <c r="L58" s="21">
        <f t="shared" si="4"/>
        <v>225</v>
      </c>
      <c r="M58" s="21"/>
      <c r="N58" s="21">
        <f t="shared" si="3"/>
        <v>225</v>
      </c>
      <c r="O58" s="21"/>
      <c r="P58" s="21"/>
    </row>
    <row r="59" spans="1:16" ht="21" customHeight="1" hidden="1">
      <c r="A59" s="34" t="s">
        <v>31</v>
      </c>
      <c r="B59" s="17"/>
      <c r="C59" s="17"/>
      <c r="D59" s="17"/>
      <c r="E59" s="29">
        <v>862</v>
      </c>
      <c r="F59" s="23" t="s">
        <v>18</v>
      </c>
      <c r="G59" s="35" t="s">
        <v>33</v>
      </c>
      <c r="H59" s="36" t="s">
        <v>199</v>
      </c>
      <c r="I59" s="23" t="s">
        <v>20</v>
      </c>
      <c r="J59" s="21">
        <v>0</v>
      </c>
      <c r="K59" s="21">
        <f>K60</f>
        <v>225</v>
      </c>
      <c r="L59" s="21">
        <f t="shared" si="4"/>
        <v>225</v>
      </c>
      <c r="M59" s="21"/>
      <c r="N59" s="21">
        <f t="shared" si="3"/>
        <v>225</v>
      </c>
      <c r="O59" s="21"/>
      <c r="P59" s="21"/>
    </row>
    <row r="60" spans="1:16" ht="19.5" customHeight="1" hidden="1">
      <c r="A60" s="34" t="s">
        <v>38</v>
      </c>
      <c r="B60" s="17"/>
      <c r="C60" s="17"/>
      <c r="D60" s="17"/>
      <c r="E60" s="29">
        <v>862</v>
      </c>
      <c r="F60" s="23" t="s">
        <v>18</v>
      </c>
      <c r="G60" s="35" t="s">
        <v>33</v>
      </c>
      <c r="H60" s="36" t="s">
        <v>199</v>
      </c>
      <c r="I60" s="23" t="s">
        <v>9</v>
      </c>
      <c r="J60" s="21">
        <v>0</v>
      </c>
      <c r="K60" s="21">
        <v>225</v>
      </c>
      <c r="L60" s="21">
        <f t="shared" si="4"/>
        <v>225</v>
      </c>
      <c r="M60" s="21"/>
      <c r="N60" s="21">
        <f t="shared" si="3"/>
        <v>225</v>
      </c>
      <c r="O60" s="21"/>
      <c r="P60" s="21"/>
    </row>
    <row r="61" spans="1:16" ht="18" customHeight="1" hidden="1">
      <c r="A61" s="25" t="s">
        <v>11</v>
      </c>
      <c r="B61" s="17">
        <v>70</v>
      </c>
      <c r="C61" s="17">
        <v>0</v>
      </c>
      <c r="D61" s="17"/>
      <c r="E61" s="29">
        <v>862</v>
      </c>
      <c r="F61" s="23" t="s">
        <v>18</v>
      </c>
      <c r="G61" s="23" t="s">
        <v>33</v>
      </c>
      <c r="H61" s="31" t="s">
        <v>175</v>
      </c>
      <c r="I61" s="23"/>
      <c r="J61" s="21">
        <f>J63</f>
        <v>0</v>
      </c>
      <c r="K61" s="21"/>
      <c r="L61" s="21">
        <f t="shared" si="4"/>
        <v>0</v>
      </c>
      <c r="M61" s="21"/>
      <c r="N61" s="21">
        <f t="shared" si="3"/>
        <v>0</v>
      </c>
      <c r="O61" s="21">
        <f>O63</f>
        <v>31500</v>
      </c>
      <c r="P61" s="21">
        <f>P63</f>
        <v>63500</v>
      </c>
    </row>
    <row r="62" spans="1:16" s="7" customFormat="1" ht="17.25" customHeight="1" hidden="1">
      <c r="A62" s="38" t="s">
        <v>4</v>
      </c>
      <c r="B62" s="17">
        <v>63</v>
      </c>
      <c r="C62" s="17">
        <v>0</v>
      </c>
      <c r="D62" s="17">
        <v>11</v>
      </c>
      <c r="E62" s="29">
        <v>862</v>
      </c>
      <c r="F62" s="23" t="s">
        <v>18</v>
      </c>
      <c r="G62" s="23" t="s">
        <v>33</v>
      </c>
      <c r="H62" s="31" t="s">
        <v>175</v>
      </c>
      <c r="I62" s="23" t="s">
        <v>5</v>
      </c>
      <c r="J62" s="21">
        <f>J63</f>
        <v>0</v>
      </c>
      <c r="K62" s="21"/>
      <c r="L62" s="21">
        <f t="shared" si="4"/>
        <v>0</v>
      </c>
      <c r="M62" s="21"/>
      <c r="N62" s="21">
        <f t="shared" si="3"/>
        <v>0</v>
      </c>
      <c r="O62" s="21">
        <f>O63</f>
        <v>31500</v>
      </c>
      <c r="P62" s="21">
        <f>P63</f>
        <v>63500</v>
      </c>
    </row>
    <row r="63" spans="1:16" ht="17.25" customHeight="1" hidden="1">
      <c r="A63" s="25" t="s">
        <v>7</v>
      </c>
      <c r="B63" s="17">
        <v>70</v>
      </c>
      <c r="C63" s="17">
        <v>0</v>
      </c>
      <c r="D63" s="17"/>
      <c r="E63" s="29">
        <v>862</v>
      </c>
      <c r="F63" s="23" t="s">
        <v>18</v>
      </c>
      <c r="G63" s="23" t="s">
        <v>33</v>
      </c>
      <c r="H63" s="31" t="s">
        <v>175</v>
      </c>
      <c r="I63" s="23" t="s">
        <v>8</v>
      </c>
      <c r="J63" s="21">
        <v>0</v>
      </c>
      <c r="K63" s="21"/>
      <c r="L63" s="21">
        <f t="shared" si="4"/>
        <v>0</v>
      </c>
      <c r="M63" s="21"/>
      <c r="N63" s="21">
        <f t="shared" si="3"/>
        <v>0</v>
      </c>
      <c r="O63" s="21">
        <v>31500</v>
      </c>
      <c r="P63" s="21">
        <v>63500</v>
      </c>
    </row>
    <row r="64" spans="1:16" s="5" customFormat="1" ht="16.5" customHeight="1" hidden="1">
      <c r="A64" s="88" t="s">
        <v>34</v>
      </c>
      <c r="B64" s="80">
        <v>63</v>
      </c>
      <c r="C64" s="80">
        <v>0</v>
      </c>
      <c r="D64" s="80">
        <v>12</v>
      </c>
      <c r="E64" s="82">
        <v>862</v>
      </c>
      <c r="F64" s="83" t="s">
        <v>19</v>
      </c>
      <c r="G64" s="83"/>
      <c r="H64" s="83"/>
      <c r="I64" s="83"/>
      <c r="J64" s="105">
        <f aca="true" t="shared" si="8" ref="J64:P65">J65</f>
        <v>114948.95999999999</v>
      </c>
      <c r="K64" s="105">
        <f t="shared" si="8"/>
        <v>0</v>
      </c>
      <c r="L64" s="105">
        <f t="shared" si="8"/>
        <v>114948.95999999999</v>
      </c>
      <c r="M64" s="105">
        <f t="shared" si="8"/>
        <v>0</v>
      </c>
      <c r="N64" s="105">
        <f t="shared" si="8"/>
        <v>114948.95999999999</v>
      </c>
      <c r="O64" s="105">
        <f t="shared" si="8"/>
        <v>120127.92</v>
      </c>
      <c r="P64" s="105">
        <f t="shared" si="8"/>
        <v>124362.8</v>
      </c>
    </row>
    <row r="65" spans="1:16" s="8" customFormat="1" ht="26.25" customHeight="1" hidden="1">
      <c r="A65" s="72" t="s">
        <v>35</v>
      </c>
      <c r="B65" s="17">
        <v>63</v>
      </c>
      <c r="C65" s="17">
        <v>0</v>
      </c>
      <c r="D65" s="17">
        <v>12</v>
      </c>
      <c r="E65" s="42">
        <v>862</v>
      </c>
      <c r="F65" s="23" t="s">
        <v>19</v>
      </c>
      <c r="G65" s="23" t="s">
        <v>21</v>
      </c>
      <c r="H65" s="23"/>
      <c r="I65" s="23"/>
      <c r="J65" s="21">
        <f t="shared" si="8"/>
        <v>114948.95999999999</v>
      </c>
      <c r="K65" s="21">
        <f t="shared" si="8"/>
        <v>0</v>
      </c>
      <c r="L65" s="21">
        <f t="shared" si="8"/>
        <v>114948.95999999999</v>
      </c>
      <c r="M65" s="21"/>
      <c r="N65" s="21">
        <f t="shared" si="3"/>
        <v>114948.95999999999</v>
      </c>
      <c r="O65" s="21">
        <f t="shared" si="8"/>
        <v>120127.92</v>
      </c>
      <c r="P65" s="21">
        <f t="shared" si="8"/>
        <v>124362.8</v>
      </c>
    </row>
    <row r="66" spans="1:16" s="7" customFormat="1" ht="50.25" customHeight="1" hidden="1">
      <c r="A66" s="44" t="s">
        <v>176</v>
      </c>
      <c r="B66" s="17">
        <v>63</v>
      </c>
      <c r="C66" s="17">
        <v>0</v>
      </c>
      <c r="D66" s="17">
        <v>12</v>
      </c>
      <c r="E66" s="29">
        <v>862</v>
      </c>
      <c r="F66" s="23" t="s">
        <v>19</v>
      </c>
      <c r="G66" s="23" t="s">
        <v>21</v>
      </c>
      <c r="H66" s="36" t="s">
        <v>167</v>
      </c>
      <c r="I66" s="23"/>
      <c r="J66" s="21">
        <f>J67+J69</f>
        <v>114948.95999999999</v>
      </c>
      <c r="K66" s="21">
        <f>K67+K69</f>
        <v>0</v>
      </c>
      <c r="L66" s="21">
        <f>L67+L69</f>
        <v>114948.95999999999</v>
      </c>
      <c r="M66" s="21"/>
      <c r="N66" s="21">
        <f t="shared" si="3"/>
        <v>114948.95999999999</v>
      </c>
      <c r="O66" s="21">
        <f>O67+O69</f>
        <v>120127.92</v>
      </c>
      <c r="P66" s="21">
        <f>P67+P69</f>
        <v>124362.8</v>
      </c>
    </row>
    <row r="67" spans="1:16" ht="71.25" customHeight="1" hidden="1">
      <c r="A67" s="13" t="s">
        <v>44</v>
      </c>
      <c r="B67" s="17">
        <v>63</v>
      </c>
      <c r="C67" s="17">
        <v>0</v>
      </c>
      <c r="D67" s="17">
        <v>12</v>
      </c>
      <c r="E67" s="29">
        <v>862</v>
      </c>
      <c r="F67" s="23" t="s">
        <v>19</v>
      </c>
      <c r="G67" s="23" t="s">
        <v>21</v>
      </c>
      <c r="H67" s="36" t="s">
        <v>167</v>
      </c>
      <c r="I67" s="23" t="s">
        <v>0</v>
      </c>
      <c r="J67" s="21">
        <f>J68</f>
        <v>101400</v>
      </c>
      <c r="K67" s="21">
        <f>K68</f>
        <v>4721</v>
      </c>
      <c r="L67" s="21">
        <f t="shared" si="4"/>
        <v>106121</v>
      </c>
      <c r="M67" s="21"/>
      <c r="N67" s="21">
        <f t="shared" si="3"/>
        <v>106121</v>
      </c>
      <c r="O67" s="21">
        <f>O68</f>
        <v>101400</v>
      </c>
      <c r="P67" s="21">
        <f>P68</f>
        <v>101400</v>
      </c>
    </row>
    <row r="68" spans="1:16" ht="27.75" customHeight="1" hidden="1">
      <c r="A68" s="13" t="s">
        <v>45</v>
      </c>
      <c r="B68" s="17">
        <v>63</v>
      </c>
      <c r="C68" s="17">
        <v>0</v>
      </c>
      <c r="D68" s="17">
        <v>12</v>
      </c>
      <c r="E68" s="29">
        <v>862</v>
      </c>
      <c r="F68" s="23" t="s">
        <v>19</v>
      </c>
      <c r="G68" s="23" t="s">
        <v>21</v>
      </c>
      <c r="H68" s="36" t="s">
        <v>167</v>
      </c>
      <c r="I68" s="23" t="s">
        <v>1</v>
      </c>
      <c r="J68" s="21">
        <v>101400</v>
      </c>
      <c r="K68" s="21">
        <v>4721</v>
      </c>
      <c r="L68" s="21">
        <f t="shared" si="4"/>
        <v>106121</v>
      </c>
      <c r="M68" s="21"/>
      <c r="N68" s="21">
        <f t="shared" si="3"/>
        <v>106121</v>
      </c>
      <c r="O68" s="21">
        <v>101400</v>
      </c>
      <c r="P68" s="21">
        <v>101400</v>
      </c>
    </row>
    <row r="69" spans="1:16" ht="37.5" customHeight="1" hidden="1">
      <c r="A69" s="20" t="s">
        <v>59</v>
      </c>
      <c r="B69" s="17">
        <v>63</v>
      </c>
      <c r="C69" s="17">
        <v>0</v>
      </c>
      <c r="D69" s="17">
        <v>12</v>
      </c>
      <c r="E69" s="29">
        <v>862</v>
      </c>
      <c r="F69" s="23" t="s">
        <v>19</v>
      </c>
      <c r="G69" s="23" t="s">
        <v>21</v>
      </c>
      <c r="H69" s="36" t="s">
        <v>167</v>
      </c>
      <c r="I69" s="23" t="s">
        <v>2</v>
      </c>
      <c r="J69" s="21">
        <f>J70</f>
        <v>13548.96</v>
      </c>
      <c r="K69" s="21">
        <f>K70</f>
        <v>-4721</v>
      </c>
      <c r="L69" s="21">
        <f t="shared" si="4"/>
        <v>8827.96</v>
      </c>
      <c r="M69" s="21"/>
      <c r="N69" s="21">
        <f t="shared" si="3"/>
        <v>8827.96</v>
      </c>
      <c r="O69" s="21">
        <f>O70</f>
        <v>18727.92</v>
      </c>
      <c r="P69" s="21">
        <f>P70</f>
        <v>22962.8</v>
      </c>
    </row>
    <row r="70" spans="1:16" ht="36" hidden="1">
      <c r="A70" s="26" t="s">
        <v>47</v>
      </c>
      <c r="B70" s="17">
        <v>63</v>
      </c>
      <c r="C70" s="17">
        <v>0</v>
      </c>
      <c r="D70" s="17">
        <v>12</v>
      </c>
      <c r="E70" s="29">
        <v>862</v>
      </c>
      <c r="F70" s="23" t="s">
        <v>19</v>
      </c>
      <c r="G70" s="23" t="s">
        <v>21</v>
      </c>
      <c r="H70" s="36" t="s">
        <v>167</v>
      </c>
      <c r="I70" s="23" t="s">
        <v>3</v>
      </c>
      <c r="J70" s="21">
        <v>13548.96</v>
      </c>
      <c r="K70" s="21">
        <v>-4721</v>
      </c>
      <c r="L70" s="21">
        <f t="shared" si="4"/>
        <v>8827.96</v>
      </c>
      <c r="M70" s="21"/>
      <c r="N70" s="21">
        <f t="shared" si="3"/>
        <v>8827.96</v>
      </c>
      <c r="O70" s="21">
        <v>18727.92</v>
      </c>
      <c r="P70" s="21">
        <v>22962.8</v>
      </c>
    </row>
    <row r="71" spans="1:16" s="5" customFormat="1" ht="26.25" customHeight="1" hidden="1">
      <c r="A71" s="95" t="s">
        <v>27</v>
      </c>
      <c r="B71" s="80">
        <v>63</v>
      </c>
      <c r="C71" s="80">
        <v>0</v>
      </c>
      <c r="D71" s="80">
        <v>13</v>
      </c>
      <c r="E71" s="82">
        <v>862</v>
      </c>
      <c r="F71" s="83" t="s">
        <v>21</v>
      </c>
      <c r="G71" s="83"/>
      <c r="H71" s="83"/>
      <c r="I71" s="83"/>
      <c r="J71" s="105">
        <f aca="true" t="shared" si="9" ref="J71:P72">J72</f>
        <v>0</v>
      </c>
      <c r="K71" s="105">
        <f t="shared" si="9"/>
        <v>21000</v>
      </c>
      <c r="L71" s="105">
        <f t="shared" si="9"/>
        <v>21000</v>
      </c>
      <c r="M71" s="105">
        <f t="shared" si="9"/>
        <v>0</v>
      </c>
      <c r="N71" s="105">
        <f t="shared" si="9"/>
        <v>21000</v>
      </c>
      <c r="O71" s="105">
        <f t="shared" si="9"/>
        <v>0</v>
      </c>
      <c r="P71" s="105">
        <f t="shared" si="9"/>
        <v>0</v>
      </c>
    </row>
    <row r="72" spans="1:16" s="6" customFormat="1" ht="49.5" customHeight="1" hidden="1">
      <c r="A72" s="73" t="s">
        <v>158</v>
      </c>
      <c r="B72" s="17">
        <v>63</v>
      </c>
      <c r="C72" s="17">
        <v>0</v>
      </c>
      <c r="D72" s="17">
        <v>13</v>
      </c>
      <c r="E72" s="74">
        <v>862</v>
      </c>
      <c r="F72" s="23" t="s">
        <v>21</v>
      </c>
      <c r="G72" s="35" t="s">
        <v>30</v>
      </c>
      <c r="H72" s="142"/>
      <c r="I72" s="23"/>
      <c r="J72" s="21">
        <f t="shared" si="9"/>
        <v>0</v>
      </c>
      <c r="K72" s="21">
        <f t="shared" si="9"/>
        <v>21000</v>
      </c>
      <c r="L72" s="21">
        <f t="shared" si="9"/>
        <v>21000</v>
      </c>
      <c r="M72" s="21"/>
      <c r="N72" s="21">
        <f t="shared" si="3"/>
        <v>21000</v>
      </c>
      <c r="O72" s="21">
        <f t="shared" si="9"/>
        <v>0</v>
      </c>
      <c r="P72" s="21">
        <f t="shared" si="9"/>
        <v>0</v>
      </c>
    </row>
    <row r="73" spans="1:16" ht="21" customHeight="1" hidden="1">
      <c r="A73" s="38" t="s">
        <v>49</v>
      </c>
      <c r="B73" s="17">
        <v>63</v>
      </c>
      <c r="C73" s="17">
        <v>0</v>
      </c>
      <c r="D73" s="17">
        <v>13</v>
      </c>
      <c r="E73" s="29">
        <v>862</v>
      </c>
      <c r="F73" s="23" t="s">
        <v>21</v>
      </c>
      <c r="G73" s="23" t="s">
        <v>30</v>
      </c>
      <c r="H73" s="36" t="s">
        <v>195</v>
      </c>
      <c r="I73" s="23"/>
      <c r="J73" s="21">
        <f>J74+J76</f>
        <v>0</v>
      </c>
      <c r="K73" s="21">
        <f>K74+K76</f>
        <v>21000</v>
      </c>
      <c r="L73" s="21">
        <f>L74+L76</f>
        <v>21000</v>
      </c>
      <c r="M73" s="21"/>
      <c r="N73" s="21">
        <f t="shared" si="3"/>
        <v>21000</v>
      </c>
      <c r="O73" s="21">
        <f>O74+O76</f>
        <v>0</v>
      </c>
      <c r="P73" s="21">
        <f>P74+P76</f>
        <v>0</v>
      </c>
    </row>
    <row r="74" spans="1:16" ht="36.75" customHeight="1" hidden="1">
      <c r="A74" s="13" t="s">
        <v>44</v>
      </c>
      <c r="B74" s="17">
        <v>63</v>
      </c>
      <c r="C74" s="17">
        <v>0</v>
      </c>
      <c r="D74" s="17">
        <v>13</v>
      </c>
      <c r="E74" s="29">
        <v>862</v>
      </c>
      <c r="F74" s="23" t="s">
        <v>21</v>
      </c>
      <c r="G74" s="35" t="s">
        <v>30</v>
      </c>
      <c r="H74" s="36" t="s">
        <v>108</v>
      </c>
      <c r="I74" s="23" t="s">
        <v>0</v>
      </c>
      <c r="J74" s="21">
        <f>J75</f>
        <v>0</v>
      </c>
      <c r="K74" s="21"/>
      <c r="L74" s="21">
        <f t="shared" si="4"/>
        <v>0</v>
      </c>
      <c r="M74" s="21"/>
      <c r="N74" s="21">
        <f t="shared" si="3"/>
        <v>0</v>
      </c>
      <c r="O74" s="21">
        <f>O75</f>
        <v>0</v>
      </c>
      <c r="P74" s="21">
        <f>P75</f>
        <v>0</v>
      </c>
    </row>
    <row r="75" spans="1:16" ht="15" customHeight="1" hidden="1">
      <c r="A75" s="13" t="s">
        <v>52</v>
      </c>
      <c r="B75" s="17">
        <v>63</v>
      </c>
      <c r="C75" s="17">
        <v>0</v>
      </c>
      <c r="D75" s="17">
        <v>13</v>
      </c>
      <c r="E75" s="29">
        <v>862</v>
      </c>
      <c r="F75" s="23" t="s">
        <v>21</v>
      </c>
      <c r="G75" s="35" t="s">
        <v>30</v>
      </c>
      <c r="H75" s="36" t="s">
        <v>108</v>
      </c>
      <c r="I75" s="23" t="s">
        <v>51</v>
      </c>
      <c r="J75" s="21">
        <v>0</v>
      </c>
      <c r="K75" s="21"/>
      <c r="L75" s="21">
        <f t="shared" si="4"/>
        <v>0</v>
      </c>
      <c r="M75" s="21"/>
      <c r="N75" s="21">
        <f t="shared" si="3"/>
        <v>0</v>
      </c>
      <c r="O75" s="21"/>
      <c r="P75" s="21"/>
    </row>
    <row r="76" spans="1:16" ht="36" customHeight="1" hidden="1">
      <c r="A76" s="20" t="s">
        <v>59</v>
      </c>
      <c r="B76" s="17">
        <v>63</v>
      </c>
      <c r="C76" s="17">
        <v>0</v>
      </c>
      <c r="D76" s="17">
        <v>13</v>
      </c>
      <c r="E76" s="29">
        <v>862</v>
      </c>
      <c r="F76" s="23" t="s">
        <v>21</v>
      </c>
      <c r="G76" s="35" t="s">
        <v>30</v>
      </c>
      <c r="H76" s="36" t="s">
        <v>195</v>
      </c>
      <c r="I76" s="23" t="s">
        <v>2</v>
      </c>
      <c r="J76" s="21">
        <f>J77</f>
        <v>0</v>
      </c>
      <c r="K76" s="21">
        <f>K77</f>
        <v>21000</v>
      </c>
      <c r="L76" s="21">
        <f t="shared" si="4"/>
        <v>21000</v>
      </c>
      <c r="M76" s="21"/>
      <c r="N76" s="21">
        <f t="shared" si="3"/>
        <v>21000</v>
      </c>
      <c r="O76" s="21">
        <f>O77</f>
        <v>0</v>
      </c>
      <c r="P76" s="21">
        <f>P77</f>
        <v>0</v>
      </c>
    </row>
    <row r="77" spans="1:16" ht="36" customHeight="1" hidden="1">
      <c r="A77" s="19" t="s">
        <v>47</v>
      </c>
      <c r="B77" s="17">
        <v>63</v>
      </c>
      <c r="C77" s="17">
        <v>0</v>
      </c>
      <c r="D77" s="17">
        <v>13</v>
      </c>
      <c r="E77" s="29">
        <v>862</v>
      </c>
      <c r="F77" s="23" t="s">
        <v>21</v>
      </c>
      <c r="G77" s="35" t="s">
        <v>30</v>
      </c>
      <c r="H77" s="36" t="s">
        <v>195</v>
      </c>
      <c r="I77" s="23" t="s">
        <v>3</v>
      </c>
      <c r="J77" s="21">
        <v>0</v>
      </c>
      <c r="K77" s="21">
        <v>21000</v>
      </c>
      <c r="L77" s="21">
        <f t="shared" si="4"/>
        <v>21000</v>
      </c>
      <c r="M77" s="21"/>
      <c r="N77" s="21">
        <f t="shared" si="3"/>
        <v>21000</v>
      </c>
      <c r="O77" s="21">
        <v>0</v>
      </c>
      <c r="P77" s="21">
        <v>0</v>
      </c>
    </row>
    <row r="78" spans="1:16" s="5" customFormat="1" ht="15.75" customHeight="1" hidden="1">
      <c r="A78" s="91" t="s">
        <v>54</v>
      </c>
      <c r="B78" s="80">
        <v>63</v>
      </c>
      <c r="C78" s="80">
        <v>0</v>
      </c>
      <c r="D78" s="80">
        <v>14</v>
      </c>
      <c r="E78" s="104">
        <v>862</v>
      </c>
      <c r="F78" s="83" t="s">
        <v>23</v>
      </c>
      <c r="G78" s="86"/>
      <c r="H78" s="86"/>
      <c r="I78" s="86"/>
      <c r="J78" s="105">
        <f aca="true" t="shared" si="10" ref="J78:N79">J79</f>
        <v>1013272</v>
      </c>
      <c r="K78" s="105">
        <f t="shared" si="10"/>
        <v>165965</v>
      </c>
      <c r="L78" s="105">
        <f t="shared" si="10"/>
        <v>1179237</v>
      </c>
      <c r="M78" s="105">
        <f t="shared" si="10"/>
        <v>0</v>
      </c>
      <c r="N78" s="105">
        <f t="shared" si="10"/>
        <v>1179237</v>
      </c>
      <c r="O78" s="105">
        <f aca="true" t="shared" si="11" ref="O78:P81">O79</f>
        <v>1037725</v>
      </c>
      <c r="P78" s="105">
        <f t="shared" si="11"/>
        <v>1085594</v>
      </c>
    </row>
    <row r="79" spans="1:16" s="6" customFormat="1" ht="15.75" customHeight="1" hidden="1">
      <c r="A79" s="28" t="s">
        <v>55</v>
      </c>
      <c r="B79" s="17">
        <v>63</v>
      </c>
      <c r="C79" s="17">
        <v>0</v>
      </c>
      <c r="D79" s="17">
        <v>14</v>
      </c>
      <c r="E79" s="29">
        <v>862</v>
      </c>
      <c r="F79" s="23" t="s">
        <v>23</v>
      </c>
      <c r="G79" s="23" t="s">
        <v>56</v>
      </c>
      <c r="H79" s="23"/>
      <c r="I79" s="23"/>
      <c r="J79" s="21">
        <f t="shared" si="10"/>
        <v>1013272</v>
      </c>
      <c r="K79" s="21">
        <f t="shared" si="10"/>
        <v>165965</v>
      </c>
      <c r="L79" s="21">
        <f t="shared" si="10"/>
        <v>1179237</v>
      </c>
      <c r="M79" s="21"/>
      <c r="N79" s="21">
        <f t="shared" si="3"/>
        <v>1179237</v>
      </c>
      <c r="O79" s="21">
        <f t="shared" si="11"/>
        <v>1037725</v>
      </c>
      <c r="P79" s="21">
        <f t="shared" si="11"/>
        <v>1085594</v>
      </c>
    </row>
    <row r="80" spans="1:16" ht="201" customHeight="1" hidden="1">
      <c r="A80" s="65" t="s">
        <v>65</v>
      </c>
      <c r="B80" s="39">
        <v>63</v>
      </c>
      <c r="C80" s="39">
        <v>0</v>
      </c>
      <c r="D80" s="39">
        <v>14</v>
      </c>
      <c r="E80" s="29">
        <v>862</v>
      </c>
      <c r="F80" s="23" t="s">
        <v>23</v>
      </c>
      <c r="G80" s="23" t="s">
        <v>56</v>
      </c>
      <c r="H80" s="36" t="s">
        <v>168</v>
      </c>
      <c r="I80" s="23"/>
      <c r="J80" s="21">
        <f>J81</f>
        <v>1013272</v>
      </c>
      <c r="K80" s="21">
        <f>K82</f>
        <v>165965</v>
      </c>
      <c r="L80" s="21">
        <f t="shared" si="4"/>
        <v>1179237</v>
      </c>
      <c r="M80" s="21"/>
      <c r="N80" s="21">
        <f t="shared" si="3"/>
        <v>1179237</v>
      </c>
      <c r="O80" s="21">
        <f t="shared" si="11"/>
        <v>1037725</v>
      </c>
      <c r="P80" s="21">
        <f t="shared" si="11"/>
        <v>1085594</v>
      </c>
    </row>
    <row r="81" spans="1:16" ht="39" customHeight="1" hidden="1">
      <c r="A81" s="20" t="s">
        <v>59</v>
      </c>
      <c r="B81" s="39">
        <v>63</v>
      </c>
      <c r="C81" s="39">
        <v>0</v>
      </c>
      <c r="D81" s="39">
        <v>14</v>
      </c>
      <c r="E81" s="29">
        <v>862</v>
      </c>
      <c r="F81" s="23" t="s">
        <v>23</v>
      </c>
      <c r="G81" s="23" t="s">
        <v>56</v>
      </c>
      <c r="H81" s="36" t="s">
        <v>168</v>
      </c>
      <c r="I81" s="23" t="s">
        <v>2</v>
      </c>
      <c r="J81" s="21">
        <f>J82</f>
        <v>1013272</v>
      </c>
      <c r="K81" s="21">
        <f>K82</f>
        <v>165965</v>
      </c>
      <c r="L81" s="21">
        <f t="shared" si="4"/>
        <v>1179237</v>
      </c>
      <c r="M81" s="21"/>
      <c r="N81" s="21">
        <f aca="true" t="shared" si="12" ref="N81:N124">L81+M81</f>
        <v>1179237</v>
      </c>
      <c r="O81" s="21">
        <f t="shared" si="11"/>
        <v>1037725</v>
      </c>
      <c r="P81" s="21">
        <f t="shared" si="11"/>
        <v>1085594</v>
      </c>
    </row>
    <row r="82" spans="1:16" ht="36" customHeight="1" hidden="1">
      <c r="A82" s="19" t="s">
        <v>47</v>
      </c>
      <c r="B82" s="39">
        <v>63</v>
      </c>
      <c r="C82" s="39">
        <v>0</v>
      </c>
      <c r="D82" s="39">
        <v>14</v>
      </c>
      <c r="E82" s="29">
        <v>862</v>
      </c>
      <c r="F82" s="23" t="s">
        <v>23</v>
      </c>
      <c r="G82" s="23" t="s">
        <v>56</v>
      </c>
      <c r="H82" s="36" t="s">
        <v>168</v>
      </c>
      <c r="I82" s="23" t="s">
        <v>3</v>
      </c>
      <c r="J82" s="21">
        <v>1013272</v>
      </c>
      <c r="K82" s="21">
        <v>165965</v>
      </c>
      <c r="L82" s="21">
        <f t="shared" si="4"/>
        <v>1179237</v>
      </c>
      <c r="M82" s="21"/>
      <c r="N82" s="21">
        <f t="shared" si="12"/>
        <v>1179237</v>
      </c>
      <c r="O82" s="21">
        <v>1037725</v>
      </c>
      <c r="P82" s="21">
        <v>1085594</v>
      </c>
    </row>
    <row r="83" spans="1:16" ht="27" customHeight="1" hidden="1">
      <c r="A83" s="19" t="s">
        <v>138</v>
      </c>
      <c r="B83" s="39"/>
      <c r="C83" s="39"/>
      <c r="D83" s="39"/>
      <c r="E83" s="29">
        <v>862</v>
      </c>
      <c r="F83" s="23" t="s">
        <v>23</v>
      </c>
      <c r="G83" s="23" t="s">
        <v>140</v>
      </c>
      <c r="H83" s="36"/>
      <c r="I83" s="23"/>
      <c r="J83" s="21">
        <f>J86</f>
        <v>0</v>
      </c>
      <c r="K83" s="21"/>
      <c r="L83" s="21">
        <f t="shared" si="4"/>
        <v>0</v>
      </c>
      <c r="M83" s="21"/>
      <c r="N83" s="21">
        <f t="shared" si="12"/>
        <v>0</v>
      </c>
      <c r="O83" s="21"/>
      <c r="P83" s="21"/>
    </row>
    <row r="84" spans="1:16" ht="27" customHeight="1" hidden="1">
      <c r="A84" s="19" t="s">
        <v>139</v>
      </c>
      <c r="B84" s="39"/>
      <c r="C84" s="39"/>
      <c r="D84" s="39"/>
      <c r="E84" s="29">
        <v>862</v>
      </c>
      <c r="F84" s="23" t="s">
        <v>23</v>
      </c>
      <c r="G84" s="23" t="s">
        <v>140</v>
      </c>
      <c r="H84" s="36" t="s">
        <v>141</v>
      </c>
      <c r="I84" s="23"/>
      <c r="J84" s="21">
        <f>J86</f>
        <v>0</v>
      </c>
      <c r="K84" s="21"/>
      <c r="L84" s="21">
        <f t="shared" si="4"/>
        <v>0</v>
      </c>
      <c r="M84" s="21"/>
      <c r="N84" s="21">
        <f t="shared" si="12"/>
        <v>0</v>
      </c>
      <c r="O84" s="21"/>
      <c r="P84" s="21"/>
    </row>
    <row r="85" spans="1:16" ht="27" customHeight="1" hidden="1">
      <c r="A85" s="19" t="s">
        <v>59</v>
      </c>
      <c r="B85" s="39"/>
      <c r="C85" s="39"/>
      <c r="D85" s="39"/>
      <c r="E85" s="29">
        <v>862</v>
      </c>
      <c r="F85" s="23" t="s">
        <v>23</v>
      </c>
      <c r="G85" s="23" t="s">
        <v>140</v>
      </c>
      <c r="H85" s="36" t="s">
        <v>141</v>
      </c>
      <c r="I85" s="23" t="s">
        <v>2</v>
      </c>
      <c r="J85" s="21">
        <f>J86</f>
        <v>0</v>
      </c>
      <c r="K85" s="21"/>
      <c r="L85" s="21">
        <f t="shared" si="4"/>
        <v>0</v>
      </c>
      <c r="M85" s="21"/>
      <c r="N85" s="21">
        <f t="shared" si="12"/>
        <v>0</v>
      </c>
      <c r="O85" s="21"/>
      <c r="P85" s="21"/>
    </row>
    <row r="86" spans="1:16" ht="27" customHeight="1" hidden="1">
      <c r="A86" s="19" t="s">
        <v>47</v>
      </c>
      <c r="B86" s="39"/>
      <c r="C86" s="39"/>
      <c r="D86" s="39"/>
      <c r="E86" s="29">
        <v>862</v>
      </c>
      <c r="F86" s="23" t="s">
        <v>23</v>
      </c>
      <c r="G86" s="23" t="s">
        <v>140</v>
      </c>
      <c r="H86" s="36" t="s">
        <v>141</v>
      </c>
      <c r="I86" s="23" t="s">
        <v>3</v>
      </c>
      <c r="J86" s="21">
        <v>0</v>
      </c>
      <c r="K86" s="21"/>
      <c r="L86" s="21">
        <f t="shared" si="4"/>
        <v>0</v>
      </c>
      <c r="M86" s="21"/>
      <c r="N86" s="21">
        <f t="shared" si="12"/>
        <v>0</v>
      </c>
      <c r="O86" s="21"/>
      <c r="P86" s="21"/>
    </row>
    <row r="87" spans="1:16" s="14" customFormat="1" ht="14.25" customHeight="1">
      <c r="A87" s="97" t="s">
        <v>28</v>
      </c>
      <c r="B87" s="80">
        <v>63</v>
      </c>
      <c r="C87" s="80">
        <v>0</v>
      </c>
      <c r="D87" s="80">
        <v>15</v>
      </c>
      <c r="E87" s="82">
        <v>862</v>
      </c>
      <c r="F87" s="89" t="s">
        <v>24</v>
      </c>
      <c r="G87" s="89"/>
      <c r="H87" s="89"/>
      <c r="I87" s="89"/>
      <c r="J87" s="106">
        <f aca="true" t="shared" si="13" ref="J87:P87">J88+J99+J92</f>
        <v>371076.45</v>
      </c>
      <c r="K87" s="106">
        <f t="shared" si="13"/>
        <v>-200901.03000000003</v>
      </c>
      <c r="L87" s="106">
        <f t="shared" si="13"/>
        <v>170175.41999999998</v>
      </c>
      <c r="M87" s="106">
        <f t="shared" si="13"/>
        <v>13178.43</v>
      </c>
      <c r="N87" s="106">
        <f t="shared" si="13"/>
        <v>183353.84999999998</v>
      </c>
      <c r="O87" s="106">
        <f t="shared" si="13"/>
        <v>102263</v>
      </c>
      <c r="P87" s="106">
        <f t="shared" si="13"/>
        <v>100442</v>
      </c>
    </row>
    <row r="88" spans="1:16" s="14" customFormat="1" ht="12" customHeight="1" hidden="1">
      <c r="A88" s="98" t="s">
        <v>36</v>
      </c>
      <c r="B88" s="17">
        <v>63</v>
      </c>
      <c r="C88" s="17">
        <v>0</v>
      </c>
      <c r="D88" s="17">
        <v>15</v>
      </c>
      <c r="E88" s="42">
        <v>862</v>
      </c>
      <c r="F88" s="30" t="s">
        <v>24</v>
      </c>
      <c r="G88" s="30" t="s">
        <v>18</v>
      </c>
      <c r="H88" s="30"/>
      <c r="I88" s="30"/>
      <c r="J88" s="32">
        <f>J89</f>
        <v>0</v>
      </c>
      <c r="K88" s="32"/>
      <c r="L88" s="21">
        <f aca="true" t="shared" si="14" ref="L88:L124">J88+K88</f>
        <v>0</v>
      </c>
      <c r="M88" s="21"/>
      <c r="N88" s="21">
        <f t="shared" si="12"/>
        <v>0</v>
      </c>
      <c r="O88" s="32">
        <f aca="true" t="shared" si="15" ref="O88:P90">O89</f>
        <v>0</v>
      </c>
      <c r="P88" s="32">
        <f t="shared" si="15"/>
        <v>0</v>
      </c>
    </row>
    <row r="89" spans="1:16" s="15" customFormat="1" ht="110.25" customHeight="1" hidden="1">
      <c r="A89" s="98" t="s">
        <v>67</v>
      </c>
      <c r="B89" s="17">
        <v>63</v>
      </c>
      <c r="C89" s="17">
        <v>0</v>
      </c>
      <c r="D89" s="17">
        <v>15</v>
      </c>
      <c r="E89" s="29">
        <v>862</v>
      </c>
      <c r="F89" s="30" t="s">
        <v>24</v>
      </c>
      <c r="G89" s="30" t="s">
        <v>18</v>
      </c>
      <c r="H89" s="36" t="s">
        <v>66</v>
      </c>
      <c r="I89" s="30"/>
      <c r="J89" s="32">
        <f>J90</f>
        <v>0</v>
      </c>
      <c r="K89" s="32"/>
      <c r="L89" s="21">
        <f t="shared" si="14"/>
        <v>0</v>
      </c>
      <c r="M89" s="21"/>
      <c r="N89" s="21">
        <f t="shared" si="12"/>
        <v>0</v>
      </c>
      <c r="O89" s="32">
        <f t="shared" si="15"/>
        <v>0</v>
      </c>
      <c r="P89" s="32">
        <f t="shared" si="15"/>
        <v>0</v>
      </c>
    </row>
    <row r="90" spans="1:16" s="15" customFormat="1" ht="27" customHeight="1" hidden="1">
      <c r="A90" s="20" t="s">
        <v>59</v>
      </c>
      <c r="B90" s="17">
        <v>63</v>
      </c>
      <c r="C90" s="17">
        <v>0</v>
      </c>
      <c r="D90" s="17">
        <v>15</v>
      </c>
      <c r="E90" s="29">
        <v>862</v>
      </c>
      <c r="F90" s="30" t="s">
        <v>24</v>
      </c>
      <c r="G90" s="30" t="s">
        <v>18</v>
      </c>
      <c r="H90" s="36" t="s">
        <v>66</v>
      </c>
      <c r="I90" s="30" t="s">
        <v>2</v>
      </c>
      <c r="J90" s="32">
        <f>J91</f>
        <v>0</v>
      </c>
      <c r="K90" s="32"/>
      <c r="L90" s="21">
        <f t="shared" si="14"/>
        <v>0</v>
      </c>
      <c r="M90" s="21"/>
      <c r="N90" s="21">
        <f t="shared" si="12"/>
        <v>0</v>
      </c>
      <c r="O90" s="32">
        <f t="shared" si="15"/>
        <v>0</v>
      </c>
      <c r="P90" s="32">
        <f t="shared" si="15"/>
        <v>0</v>
      </c>
    </row>
    <row r="91" spans="1:16" s="15" customFormat="1" ht="27" customHeight="1" hidden="1">
      <c r="A91" s="26" t="s">
        <v>47</v>
      </c>
      <c r="B91" s="17">
        <v>63</v>
      </c>
      <c r="C91" s="17">
        <v>0</v>
      </c>
      <c r="D91" s="17">
        <v>15</v>
      </c>
      <c r="E91" s="29">
        <v>862</v>
      </c>
      <c r="F91" s="30" t="s">
        <v>24</v>
      </c>
      <c r="G91" s="30" t="s">
        <v>18</v>
      </c>
      <c r="H91" s="36" t="s">
        <v>66</v>
      </c>
      <c r="I91" s="30" t="s">
        <v>3</v>
      </c>
      <c r="J91" s="32">
        <v>0</v>
      </c>
      <c r="K91" s="32"/>
      <c r="L91" s="21">
        <f t="shared" si="14"/>
        <v>0</v>
      </c>
      <c r="M91" s="21"/>
      <c r="N91" s="21">
        <f t="shared" si="12"/>
        <v>0</v>
      </c>
      <c r="O91" s="32">
        <v>0</v>
      </c>
      <c r="P91" s="32">
        <v>0</v>
      </c>
    </row>
    <row r="92" spans="1:16" s="15" customFormat="1" ht="15.75" customHeight="1" hidden="1">
      <c r="A92" s="98" t="s">
        <v>117</v>
      </c>
      <c r="B92" s="98"/>
      <c r="C92" s="17"/>
      <c r="D92" s="17"/>
      <c r="E92" s="42">
        <v>862</v>
      </c>
      <c r="F92" s="30" t="s">
        <v>24</v>
      </c>
      <c r="G92" s="30" t="s">
        <v>19</v>
      </c>
      <c r="H92" s="36"/>
      <c r="I92" s="30"/>
      <c r="J92" s="32">
        <f>J96+J95</f>
        <v>0</v>
      </c>
      <c r="K92" s="32"/>
      <c r="L92" s="21">
        <f t="shared" si="14"/>
        <v>0</v>
      </c>
      <c r="M92" s="21"/>
      <c r="N92" s="21">
        <f t="shared" si="12"/>
        <v>0</v>
      </c>
      <c r="O92" s="32">
        <f>O96</f>
        <v>0</v>
      </c>
      <c r="P92" s="32">
        <f>P96</f>
        <v>0</v>
      </c>
    </row>
    <row r="93" spans="1:16" s="15" customFormat="1" ht="15.75" customHeight="1" hidden="1">
      <c r="A93" s="99" t="s">
        <v>146</v>
      </c>
      <c r="B93" s="99"/>
      <c r="C93" s="17"/>
      <c r="D93" s="17"/>
      <c r="E93" s="42">
        <v>862</v>
      </c>
      <c r="F93" s="30" t="s">
        <v>24</v>
      </c>
      <c r="G93" s="30" t="s">
        <v>19</v>
      </c>
      <c r="H93" s="36" t="s">
        <v>147</v>
      </c>
      <c r="I93" s="30"/>
      <c r="J93" s="32">
        <f>J95</f>
        <v>0</v>
      </c>
      <c r="K93" s="32"/>
      <c r="L93" s="21">
        <f t="shared" si="14"/>
        <v>0</v>
      </c>
      <c r="M93" s="21"/>
      <c r="N93" s="21">
        <f t="shared" si="12"/>
        <v>0</v>
      </c>
      <c r="O93" s="32"/>
      <c r="P93" s="32"/>
    </row>
    <row r="94" spans="1:16" s="15" customFormat="1" ht="32.25" customHeight="1" hidden="1">
      <c r="A94" s="99" t="s">
        <v>59</v>
      </c>
      <c r="B94" s="99"/>
      <c r="C94" s="17"/>
      <c r="D94" s="17"/>
      <c r="E94" s="42">
        <v>862</v>
      </c>
      <c r="F94" s="30" t="s">
        <v>24</v>
      </c>
      <c r="G94" s="30" t="s">
        <v>19</v>
      </c>
      <c r="H94" s="36" t="s">
        <v>147</v>
      </c>
      <c r="I94" s="30" t="s">
        <v>2</v>
      </c>
      <c r="J94" s="32">
        <f>J95</f>
        <v>0</v>
      </c>
      <c r="K94" s="32"/>
      <c r="L94" s="21">
        <f t="shared" si="14"/>
        <v>0</v>
      </c>
      <c r="M94" s="21"/>
      <c r="N94" s="21">
        <f t="shared" si="12"/>
        <v>0</v>
      </c>
      <c r="O94" s="32"/>
      <c r="P94" s="32"/>
    </row>
    <row r="95" spans="1:16" s="15" customFormat="1" ht="38.25" customHeight="1" hidden="1">
      <c r="A95" s="99" t="s">
        <v>47</v>
      </c>
      <c r="B95" s="99"/>
      <c r="C95" s="17"/>
      <c r="D95" s="17"/>
      <c r="E95" s="42">
        <v>862</v>
      </c>
      <c r="F95" s="30" t="s">
        <v>24</v>
      </c>
      <c r="G95" s="30" t="s">
        <v>19</v>
      </c>
      <c r="H95" s="36" t="s">
        <v>147</v>
      </c>
      <c r="I95" s="30" t="s">
        <v>3</v>
      </c>
      <c r="J95" s="32">
        <v>0</v>
      </c>
      <c r="K95" s="32"/>
      <c r="L95" s="21">
        <f t="shared" si="14"/>
        <v>0</v>
      </c>
      <c r="M95" s="21"/>
      <c r="N95" s="21">
        <f t="shared" si="12"/>
        <v>0</v>
      </c>
      <c r="O95" s="32"/>
      <c r="P95" s="32"/>
    </row>
    <row r="96" spans="1:16" s="15" customFormat="1" ht="83.25" customHeight="1" hidden="1">
      <c r="A96" s="100" t="s">
        <v>125</v>
      </c>
      <c r="B96" s="39"/>
      <c r="C96" s="39"/>
      <c r="D96" s="39"/>
      <c r="E96" s="29">
        <v>862</v>
      </c>
      <c r="F96" s="30" t="s">
        <v>24</v>
      </c>
      <c r="G96" s="30" t="s">
        <v>19</v>
      </c>
      <c r="H96" s="36" t="s">
        <v>127</v>
      </c>
      <c r="I96" s="30"/>
      <c r="J96" s="32">
        <f>J97</f>
        <v>0</v>
      </c>
      <c r="K96" s="32"/>
      <c r="L96" s="21">
        <f t="shared" si="14"/>
        <v>0</v>
      </c>
      <c r="M96" s="21"/>
      <c r="N96" s="21">
        <f t="shared" si="12"/>
        <v>0</v>
      </c>
      <c r="O96" s="32">
        <f>O97</f>
        <v>0</v>
      </c>
      <c r="P96" s="32">
        <f>P97</f>
        <v>0</v>
      </c>
    </row>
    <row r="97" spans="1:16" s="15" customFormat="1" ht="25.5" customHeight="1" hidden="1">
      <c r="A97" s="20" t="s">
        <v>59</v>
      </c>
      <c r="B97" s="39"/>
      <c r="C97" s="39"/>
      <c r="D97" s="39"/>
      <c r="E97" s="29">
        <v>862</v>
      </c>
      <c r="F97" s="30" t="s">
        <v>24</v>
      </c>
      <c r="G97" s="30" t="s">
        <v>19</v>
      </c>
      <c r="H97" s="36" t="s">
        <v>127</v>
      </c>
      <c r="I97" s="30" t="s">
        <v>2</v>
      </c>
      <c r="J97" s="32">
        <f>J98</f>
        <v>0</v>
      </c>
      <c r="K97" s="32"/>
      <c r="L97" s="21">
        <f t="shared" si="14"/>
        <v>0</v>
      </c>
      <c r="M97" s="21"/>
      <c r="N97" s="21">
        <f t="shared" si="12"/>
        <v>0</v>
      </c>
      <c r="O97" s="32">
        <f>O98</f>
        <v>0</v>
      </c>
      <c r="P97" s="32">
        <f>P98</f>
        <v>0</v>
      </c>
    </row>
    <row r="98" spans="1:16" s="15" customFormat="1" ht="34.5" customHeight="1" hidden="1">
      <c r="A98" s="19" t="s">
        <v>47</v>
      </c>
      <c r="B98" s="39"/>
      <c r="C98" s="39"/>
      <c r="D98" s="39"/>
      <c r="E98" s="29">
        <v>862</v>
      </c>
      <c r="F98" s="30" t="s">
        <v>24</v>
      </c>
      <c r="G98" s="30" t="s">
        <v>19</v>
      </c>
      <c r="H98" s="36" t="s">
        <v>127</v>
      </c>
      <c r="I98" s="30" t="s">
        <v>3</v>
      </c>
      <c r="J98" s="32">
        <v>0</v>
      </c>
      <c r="K98" s="32"/>
      <c r="L98" s="21">
        <f t="shared" si="14"/>
        <v>0</v>
      </c>
      <c r="M98" s="21"/>
      <c r="N98" s="21">
        <f t="shared" si="12"/>
        <v>0</v>
      </c>
      <c r="O98" s="32">
        <v>0</v>
      </c>
      <c r="P98" s="32">
        <v>0</v>
      </c>
    </row>
    <row r="99" spans="1:16" s="16" customFormat="1" ht="15" customHeight="1">
      <c r="A99" s="13" t="s">
        <v>37</v>
      </c>
      <c r="B99" s="17">
        <v>63</v>
      </c>
      <c r="C99" s="17">
        <v>0</v>
      </c>
      <c r="D99" s="17">
        <v>15</v>
      </c>
      <c r="E99" s="29">
        <v>862</v>
      </c>
      <c r="F99" s="30" t="s">
        <v>24</v>
      </c>
      <c r="G99" s="30" t="s">
        <v>21</v>
      </c>
      <c r="H99" s="30"/>
      <c r="I99" s="30"/>
      <c r="J99" s="32">
        <f>J100+J106+J103+J109+J112</f>
        <v>371076.45</v>
      </c>
      <c r="K99" s="32">
        <f>K100+K106+K103+K109+K112</f>
        <v>-200901.03000000003</v>
      </c>
      <c r="L99" s="32">
        <f>L100+L106+L103+L109+L112</f>
        <v>170175.41999999998</v>
      </c>
      <c r="M99" s="32">
        <f>M100+M106+M103+M109+M112</f>
        <v>13178.43</v>
      </c>
      <c r="N99" s="32">
        <f>N100+N106+N103+N109+N112</f>
        <v>183353.84999999998</v>
      </c>
      <c r="O99" s="32">
        <f>O100+O106+O103+O109</f>
        <v>102263</v>
      </c>
      <c r="P99" s="32">
        <f>P100+P106+P103+P109</f>
        <v>100442</v>
      </c>
    </row>
    <row r="100" spans="1:16" s="15" customFormat="1" ht="15" customHeight="1">
      <c r="A100" s="13" t="s">
        <v>68</v>
      </c>
      <c r="B100" s="17">
        <v>63</v>
      </c>
      <c r="C100" s="17">
        <v>0</v>
      </c>
      <c r="D100" s="17">
        <v>15</v>
      </c>
      <c r="E100" s="29">
        <v>862</v>
      </c>
      <c r="F100" s="30" t="s">
        <v>24</v>
      </c>
      <c r="G100" s="30" t="s">
        <v>21</v>
      </c>
      <c r="H100" s="36" t="s">
        <v>169</v>
      </c>
      <c r="I100" s="30"/>
      <c r="J100" s="32">
        <f>J101</f>
        <v>100000</v>
      </c>
      <c r="K100" s="32">
        <f>K102</f>
        <v>54181.55</v>
      </c>
      <c r="L100" s="21">
        <f t="shared" si="14"/>
        <v>154181.55</v>
      </c>
      <c r="M100" s="21">
        <f>M101</f>
        <v>-8726.57</v>
      </c>
      <c r="N100" s="21">
        <f t="shared" si="12"/>
        <v>145454.97999999998</v>
      </c>
      <c r="O100" s="32">
        <f>O101</f>
        <v>100000</v>
      </c>
      <c r="P100" s="32">
        <f>P101</f>
        <v>85000</v>
      </c>
    </row>
    <row r="101" spans="1:16" s="15" customFormat="1" ht="39.75" customHeight="1">
      <c r="A101" s="20" t="s">
        <v>59</v>
      </c>
      <c r="B101" s="17">
        <v>63</v>
      </c>
      <c r="C101" s="17">
        <v>0</v>
      </c>
      <c r="D101" s="17">
        <v>15</v>
      </c>
      <c r="E101" s="29">
        <v>862</v>
      </c>
      <c r="F101" s="30" t="s">
        <v>24</v>
      </c>
      <c r="G101" s="30" t="s">
        <v>21</v>
      </c>
      <c r="H101" s="36" t="s">
        <v>169</v>
      </c>
      <c r="I101" s="30" t="s">
        <v>2</v>
      </c>
      <c r="J101" s="32">
        <f>J102</f>
        <v>100000</v>
      </c>
      <c r="K101" s="32">
        <f>K102</f>
        <v>54181.55</v>
      </c>
      <c r="L101" s="21">
        <f t="shared" si="14"/>
        <v>154181.55</v>
      </c>
      <c r="M101" s="21">
        <f>M102</f>
        <v>-8726.57</v>
      </c>
      <c r="N101" s="21">
        <f t="shared" si="12"/>
        <v>145454.97999999998</v>
      </c>
      <c r="O101" s="32">
        <f>O102</f>
        <v>100000</v>
      </c>
      <c r="P101" s="32">
        <f>P102</f>
        <v>85000</v>
      </c>
    </row>
    <row r="102" spans="1:16" s="15" customFormat="1" ht="39.75" customHeight="1">
      <c r="A102" s="26" t="s">
        <v>47</v>
      </c>
      <c r="B102" s="17">
        <v>63</v>
      </c>
      <c r="C102" s="17">
        <v>0</v>
      </c>
      <c r="D102" s="17">
        <v>15</v>
      </c>
      <c r="E102" s="29">
        <v>862</v>
      </c>
      <c r="F102" s="30" t="s">
        <v>24</v>
      </c>
      <c r="G102" s="30" t="s">
        <v>21</v>
      </c>
      <c r="H102" s="36" t="s">
        <v>169</v>
      </c>
      <c r="I102" s="30" t="s">
        <v>3</v>
      </c>
      <c r="J102" s="32">
        <v>100000</v>
      </c>
      <c r="K102" s="32">
        <v>54181.55</v>
      </c>
      <c r="L102" s="21">
        <f t="shared" si="14"/>
        <v>154181.55</v>
      </c>
      <c r="M102" s="21">
        <v>-8726.57</v>
      </c>
      <c r="N102" s="21">
        <f t="shared" si="12"/>
        <v>145454.97999999998</v>
      </c>
      <c r="O102" s="32">
        <v>100000</v>
      </c>
      <c r="P102" s="32">
        <v>85000</v>
      </c>
    </row>
    <row r="103" spans="1:16" s="15" customFormat="1" ht="16.5" customHeight="1">
      <c r="A103" s="26" t="s">
        <v>116</v>
      </c>
      <c r="B103" s="17"/>
      <c r="C103" s="17"/>
      <c r="D103" s="17"/>
      <c r="E103" s="29">
        <v>862</v>
      </c>
      <c r="F103" s="30" t="s">
        <v>24</v>
      </c>
      <c r="G103" s="30" t="s">
        <v>21</v>
      </c>
      <c r="H103" s="36" t="s">
        <v>170</v>
      </c>
      <c r="I103" s="30"/>
      <c r="J103" s="32">
        <f>J104</f>
        <v>0</v>
      </c>
      <c r="K103" s="153">
        <f>K105</f>
        <v>10000</v>
      </c>
      <c r="L103" s="21">
        <f t="shared" si="14"/>
        <v>10000</v>
      </c>
      <c r="M103" s="21">
        <f>M104</f>
        <v>9205</v>
      </c>
      <c r="N103" s="21">
        <f t="shared" si="12"/>
        <v>19205</v>
      </c>
      <c r="O103" s="32">
        <f>O104</f>
        <v>0</v>
      </c>
      <c r="P103" s="32">
        <f>P104</f>
        <v>10000</v>
      </c>
    </row>
    <row r="104" spans="1:16" s="15" customFormat="1" ht="28.5" customHeight="1">
      <c r="A104" s="20" t="s">
        <v>59</v>
      </c>
      <c r="B104" s="17">
        <v>63</v>
      </c>
      <c r="C104" s="17">
        <v>0</v>
      </c>
      <c r="D104" s="17">
        <v>15</v>
      </c>
      <c r="E104" s="29">
        <v>862</v>
      </c>
      <c r="F104" s="30" t="s">
        <v>24</v>
      </c>
      <c r="G104" s="30" t="s">
        <v>21</v>
      </c>
      <c r="H104" s="36" t="s">
        <v>170</v>
      </c>
      <c r="I104" s="30" t="s">
        <v>2</v>
      </c>
      <c r="J104" s="32">
        <f>J105</f>
        <v>0</v>
      </c>
      <c r="K104" s="32">
        <f>K105</f>
        <v>10000</v>
      </c>
      <c r="L104" s="21">
        <f t="shared" si="14"/>
        <v>10000</v>
      </c>
      <c r="M104" s="21">
        <f>M105</f>
        <v>9205</v>
      </c>
      <c r="N104" s="21">
        <f t="shared" si="12"/>
        <v>19205</v>
      </c>
      <c r="O104" s="32">
        <f>O105</f>
        <v>0</v>
      </c>
      <c r="P104" s="32">
        <f>P105</f>
        <v>10000</v>
      </c>
    </row>
    <row r="105" spans="1:16" s="15" customFormat="1" ht="39.75" customHeight="1">
      <c r="A105" s="26" t="s">
        <v>47</v>
      </c>
      <c r="B105" s="17">
        <v>63</v>
      </c>
      <c r="C105" s="17">
        <v>0</v>
      </c>
      <c r="D105" s="17">
        <v>15</v>
      </c>
      <c r="E105" s="29">
        <v>862</v>
      </c>
      <c r="F105" s="30" t="s">
        <v>24</v>
      </c>
      <c r="G105" s="30" t="s">
        <v>21</v>
      </c>
      <c r="H105" s="36" t="s">
        <v>170</v>
      </c>
      <c r="I105" s="30" t="s">
        <v>3</v>
      </c>
      <c r="J105" s="32">
        <v>0</v>
      </c>
      <c r="K105" s="32">
        <v>10000</v>
      </c>
      <c r="L105" s="21">
        <f t="shared" si="14"/>
        <v>10000</v>
      </c>
      <c r="M105" s="21">
        <v>9205</v>
      </c>
      <c r="N105" s="21">
        <f t="shared" si="12"/>
        <v>19205</v>
      </c>
      <c r="O105" s="32">
        <v>0</v>
      </c>
      <c r="P105" s="32">
        <v>10000</v>
      </c>
    </row>
    <row r="106" spans="1:16" s="15" customFormat="1" ht="27.75" customHeight="1">
      <c r="A106" s="13" t="s">
        <v>50</v>
      </c>
      <c r="B106" s="17">
        <v>63</v>
      </c>
      <c r="C106" s="17">
        <v>0</v>
      </c>
      <c r="D106" s="17">
        <v>15</v>
      </c>
      <c r="E106" s="29">
        <v>862</v>
      </c>
      <c r="F106" s="30" t="s">
        <v>24</v>
      </c>
      <c r="G106" s="30" t="s">
        <v>21</v>
      </c>
      <c r="H106" s="36" t="s">
        <v>171</v>
      </c>
      <c r="I106" s="30"/>
      <c r="J106" s="32">
        <f>J107</f>
        <v>5993.87</v>
      </c>
      <c r="K106" s="32"/>
      <c r="L106" s="21">
        <f t="shared" si="14"/>
        <v>5993.87</v>
      </c>
      <c r="M106" s="21">
        <f>M107</f>
        <v>12700</v>
      </c>
      <c r="N106" s="21">
        <f t="shared" si="12"/>
        <v>18693.87</v>
      </c>
      <c r="O106" s="32">
        <f>O107</f>
        <v>2263</v>
      </c>
      <c r="P106" s="32">
        <f>P107</f>
        <v>5442</v>
      </c>
    </row>
    <row r="107" spans="1:16" s="15" customFormat="1" ht="38.25" customHeight="1">
      <c r="A107" s="20" t="s">
        <v>59</v>
      </c>
      <c r="B107" s="17">
        <v>63</v>
      </c>
      <c r="C107" s="17">
        <v>0</v>
      </c>
      <c r="D107" s="17">
        <v>15</v>
      </c>
      <c r="E107" s="29">
        <v>862</v>
      </c>
      <c r="F107" s="30" t="s">
        <v>24</v>
      </c>
      <c r="G107" s="30" t="s">
        <v>21</v>
      </c>
      <c r="H107" s="36" t="s">
        <v>171</v>
      </c>
      <c r="I107" s="30" t="s">
        <v>2</v>
      </c>
      <c r="J107" s="32">
        <f>J108</f>
        <v>5993.87</v>
      </c>
      <c r="K107" s="32"/>
      <c r="L107" s="21">
        <f t="shared" si="14"/>
        <v>5993.87</v>
      </c>
      <c r="M107" s="21">
        <f>M108</f>
        <v>12700</v>
      </c>
      <c r="N107" s="21">
        <f t="shared" si="12"/>
        <v>18693.87</v>
      </c>
      <c r="O107" s="32">
        <f>O108</f>
        <v>2263</v>
      </c>
      <c r="P107" s="32">
        <f>P108</f>
        <v>5442</v>
      </c>
    </row>
    <row r="108" spans="1:16" ht="38.25" customHeight="1">
      <c r="A108" s="26" t="s">
        <v>47</v>
      </c>
      <c r="B108" s="17">
        <v>63</v>
      </c>
      <c r="C108" s="17">
        <v>0</v>
      </c>
      <c r="D108" s="17">
        <v>15</v>
      </c>
      <c r="E108" s="29">
        <v>862</v>
      </c>
      <c r="F108" s="30" t="s">
        <v>24</v>
      </c>
      <c r="G108" s="30" t="s">
        <v>21</v>
      </c>
      <c r="H108" s="36" t="s">
        <v>171</v>
      </c>
      <c r="I108" s="30" t="s">
        <v>3</v>
      </c>
      <c r="J108" s="21">
        <v>5993.87</v>
      </c>
      <c r="K108" s="21"/>
      <c r="L108" s="21">
        <f t="shared" si="14"/>
        <v>5993.87</v>
      </c>
      <c r="M108" s="21">
        <v>12700</v>
      </c>
      <c r="N108" s="21">
        <f t="shared" si="12"/>
        <v>18693.87</v>
      </c>
      <c r="O108" s="21">
        <v>2263</v>
      </c>
      <c r="P108" s="21">
        <v>5442</v>
      </c>
    </row>
    <row r="109" spans="1:16" ht="14.25" customHeight="1" hidden="1">
      <c r="A109" s="26" t="s">
        <v>142</v>
      </c>
      <c r="B109" s="17"/>
      <c r="C109" s="17"/>
      <c r="D109" s="17"/>
      <c r="E109" s="29">
        <v>862</v>
      </c>
      <c r="F109" s="30" t="s">
        <v>24</v>
      </c>
      <c r="G109" s="30" t="s">
        <v>21</v>
      </c>
      <c r="H109" s="30" t="s">
        <v>143</v>
      </c>
      <c r="I109" s="30"/>
      <c r="J109" s="21">
        <f>J111</f>
        <v>0</v>
      </c>
      <c r="K109" s="21"/>
      <c r="L109" s="21">
        <f t="shared" si="14"/>
        <v>0</v>
      </c>
      <c r="M109" s="21"/>
      <c r="N109" s="21">
        <f t="shared" si="12"/>
        <v>0</v>
      </c>
      <c r="O109" s="21"/>
      <c r="P109" s="21"/>
    </row>
    <row r="110" spans="1:16" ht="39" customHeight="1" hidden="1">
      <c r="A110" s="26" t="s">
        <v>59</v>
      </c>
      <c r="B110" s="17"/>
      <c r="C110" s="17"/>
      <c r="D110" s="17"/>
      <c r="E110" s="29">
        <v>862</v>
      </c>
      <c r="F110" s="30" t="s">
        <v>24</v>
      </c>
      <c r="G110" s="30" t="s">
        <v>21</v>
      </c>
      <c r="H110" s="30" t="s">
        <v>143</v>
      </c>
      <c r="I110" s="30" t="s">
        <v>2</v>
      </c>
      <c r="J110" s="21">
        <f>J111</f>
        <v>0</v>
      </c>
      <c r="K110" s="21"/>
      <c r="L110" s="21">
        <f t="shared" si="14"/>
        <v>0</v>
      </c>
      <c r="M110" s="21"/>
      <c r="N110" s="21">
        <f t="shared" si="12"/>
        <v>0</v>
      </c>
      <c r="O110" s="21"/>
      <c r="P110" s="21"/>
    </row>
    <row r="111" spans="1:16" ht="38.25" customHeight="1" hidden="1">
      <c r="A111" s="26" t="s">
        <v>47</v>
      </c>
      <c r="B111" s="17"/>
      <c r="C111" s="17"/>
      <c r="D111" s="17"/>
      <c r="E111" s="29">
        <v>862</v>
      </c>
      <c r="F111" s="30" t="s">
        <v>24</v>
      </c>
      <c r="G111" s="30" t="s">
        <v>21</v>
      </c>
      <c r="H111" s="30" t="s">
        <v>143</v>
      </c>
      <c r="I111" s="30" t="s">
        <v>3</v>
      </c>
      <c r="J111" s="21">
        <v>0</v>
      </c>
      <c r="K111" s="21"/>
      <c r="L111" s="21">
        <f t="shared" si="14"/>
        <v>0</v>
      </c>
      <c r="M111" s="21"/>
      <c r="N111" s="21">
        <f t="shared" si="12"/>
        <v>0</v>
      </c>
      <c r="O111" s="21"/>
      <c r="P111" s="21"/>
    </row>
    <row r="112" spans="1:16" ht="38.25" customHeight="1" hidden="1">
      <c r="A112" s="136" t="s">
        <v>178</v>
      </c>
      <c r="B112" s="17"/>
      <c r="C112" s="17"/>
      <c r="D112" s="17"/>
      <c r="E112" s="29">
        <v>862</v>
      </c>
      <c r="F112" s="30" t="s">
        <v>24</v>
      </c>
      <c r="G112" s="30" t="s">
        <v>21</v>
      </c>
      <c r="H112" s="30" t="s">
        <v>179</v>
      </c>
      <c r="I112" s="30"/>
      <c r="J112" s="21">
        <f>J114</f>
        <v>265082.58</v>
      </c>
      <c r="K112" s="21">
        <f>K114</f>
        <v>-265082.58</v>
      </c>
      <c r="L112" s="21">
        <f t="shared" si="14"/>
        <v>0</v>
      </c>
      <c r="M112" s="21"/>
      <c r="N112" s="21">
        <f t="shared" si="12"/>
        <v>0</v>
      </c>
      <c r="O112" s="21"/>
      <c r="P112" s="21"/>
    </row>
    <row r="113" spans="1:16" ht="38.25" customHeight="1" hidden="1">
      <c r="A113" s="136" t="s">
        <v>59</v>
      </c>
      <c r="B113" s="17"/>
      <c r="C113" s="17"/>
      <c r="D113" s="17"/>
      <c r="E113" s="29">
        <v>862</v>
      </c>
      <c r="F113" s="30" t="s">
        <v>24</v>
      </c>
      <c r="G113" s="30" t="s">
        <v>21</v>
      </c>
      <c r="H113" s="30" t="s">
        <v>179</v>
      </c>
      <c r="I113" s="30" t="s">
        <v>2</v>
      </c>
      <c r="J113" s="21">
        <f>J114</f>
        <v>265082.58</v>
      </c>
      <c r="K113" s="21">
        <f>K114</f>
        <v>-265082.58</v>
      </c>
      <c r="L113" s="21">
        <f t="shared" si="14"/>
        <v>0</v>
      </c>
      <c r="M113" s="21"/>
      <c r="N113" s="21">
        <f t="shared" si="12"/>
        <v>0</v>
      </c>
      <c r="O113" s="21"/>
      <c r="P113" s="21"/>
    </row>
    <row r="114" spans="1:16" ht="38.25" customHeight="1" hidden="1">
      <c r="A114" s="136" t="s">
        <v>47</v>
      </c>
      <c r="B114" s="17"/>
      <c r="C114" s="17"/>
      <c r="D114" s="17"/>
      <c r="E114" s="29">
        <v>862</v>
      </c>
      <c r="F114" s="30" t="s">
        <v>24</v>
      </c>
      <c r="G114" s="30" t="s">
        <v>21</v>
      </c>
      <c r="H114" s="30" t="s">
        <v>179</v>
      </c>
      <c r="I114" s="30" t="s">
        <v>3</v>
      </c>
      <c r="J114" s="21">
        <v>265082.58</v>
      </c>
      <c r="K114" s="21">
        <v>-265082.58</v>
      </c>
      <c r="L114" s="21">
        <f t="shared" si="14"/>
        <v>0</v>
      </c>
      <c r="M114" s="21"/>
      <c r="N114" s="21">
        <f t="shared" si="12"/>
        <v>0</v>
      </c>
      <c r="O114" s="21"/>
      <c r="P114" s="21"/>
    </row>
    <row r="115" spans="1:16" s="6" customFormat="1" ht="14.25" customHeight="1" hidden="1">
      <c r="A115" s="101" t="s">
        <v>130</v>
      </c>
      <c r="B115" s="90"/>
      <c r="C115" s="80"/>
      <c r="D115" s="80"/>
      <c r="E115" s="104">
        <v>862</v>
      </c>
      <c r="F115" s="89" t="s">
        <v>30</v>
      </c>
      <c r="G115" s="89"/>
      <c r="H115" s="89"/>
      <c r="I115" s="89"/>
      <c r="J115" s="105">
        <f aca="true" t="shared" si="16" ref="J115:P118">J116</f>
        <v>45000</v>
      </c>
      <c r="K115" s="105">
        <f t="shared" si="16"/>
        <v>15000</v>
      </c>
      <c r="L115" s="105">
        <f t="shared" si="16"/>
        <v>60000</v>
      </c>
      <c r="M115" s="105">
        <f t="shared" si="16"/>
        <v>0</v>
      </c>
      <c r="N115" s="105">
        <f t="shared" si="16"/>
        <v>60000</v>
      </c>
      <c r="O115" s="105">
        <f t="shared" si="16"/>
        <v>45000</v>
      </c>
      <c r="P115" s="105">
        <f t="shared" si="16"/>
        <v>45000</v>
      </c>
    </row>
    <row r="116" spans="1:16" ht="14.25" customHeight="1" hidden="1">
      <c r="A116" s="102" t="s">
        <v>131</v>
      </c>
      <c r="B116" s="20"/>
      <c r="C116" s="17"/>
      <c r="D116" s="17"/>
      <c r="E116" s="29">
        <v>862</v>
      </c>
      <c r="F116" s="50" t="s">
        <v>30</v>
      </c>
      <c r="G116" s="50" t="s">
        <v>18</v>
      </c>
      <c r="H116" s="30"/>
      <c r="I116" s="30"/>
      <c r="J116" s="21">
        <f t="shared" si="16"/>
        <v>45000</v>
      </c>
      <c r="K116" s="21">
        <f>K119</f>
        <v>15000</v>
      </c>
      <c r="L116" s="21">
        <f t="shared" si="14"/>
        <v>60000</v>
      </c>
      <c r="M116" s="21"/>
      <c r="N116" s="21">
        <f t="shared" si="12"/>
        <v>60000</v>
      </c>
      <c r="O116" s="21">
        <f t="shared" si="16"/>
        <v>45000</v>
      </c>
      <c r="P116" s="21">
        <f t="shared" si="16"/>
        <v>45000</v>
      </c>
    </row>
    <row r="117" spans="1:16" ht="27" customHeight="1" hidden="1">
      <c r="A117" s="61" t="s">
        <v>132</v>
      </c>
      <c r="B117" s="20"/>
      <c r="C117" s="17"/>
      <c r="D117" s="17"/>
      <c r="E117" s="29">
        <v>862</v>
      </c>
      <c r="F117" s="50" t="s">
        <v>30</v>
      </c>
      <c r="G117" s="50" t="s">
        <v>18</v>
      </c>
      <c r="H117" s="30" t="s">
        <v>172</v>
      </c>
      <c r="I117" s="30"/>
      <c r="J117" s="21">
        <f t="shared" si="16"/>
        <v>45000</v>
      </c>
      <c r="K117" s="21">
        <f>K119</f>
        <v>15000</v>
      </c>
      <c r="L117" s="21">
        <f t="shared" si="14"/>
        <v>60000</v>
      </c>
      <c r="M117" s="21"/>
      <c r="N117" s="21">
        <f t="shared" si="12"/>
        <v>60000</v>
      </c>
      <c r="O117" s="21">
        <f t="shared" si="16"/>
        <v>45000</v>
      </c>
      <c r="P117" s="21">
        <f t="shared" si="16"/>
        <v>45000</v>
      </c>
    </row>
    <row r="118" spans="1:16" ht="27.75" customHeight="1" hidden="1">
      <c r="A118" s="102" t="s">
        <v>133</v>
      </c>
      <c r="B118" s="20"/>
      <c r="C118" s="17"/>
      <c r="D118" s="17"/>
      <c r="E118" s="29">
        <v>862</v>
      </c>
      <c r="F118" s="50" t="s">
        <v>30</v>
      </c>
      <c r="G118" s="50" t="s">
        <v>18</v>
      </c>
      <c r="H118" s="30" t="s">
        <v>172</v>
      </c>
      <c r="I118" s="30" t="s">
        <v>134</v>
      </c>
      <c r="J118" s="21">
        <f t="shared" si="16"/>
        <v>45000</v>
      </c>
      <c r="K118" s="21">
        <f>K119</f>
        <v>15000</v>
      </c>
      <c r="L118" s="21">
        <f t="shared" si="14"/>
        <v>60000</v>
      </c>
      <c r="M118" s="21"/>
      <c r="N118" s="21">
        <f t="shared" si="12"/>
        <v>60000</v>
      </c>
      <c r="O118" s="21">
        <f t="shared" si="16"/>
        <v>45000</v>
      </c>
      <c r="P118" s="21">
        <f t="shared" si="16"/>
        <v>45000</v>
      </c>
    </row>
    <row r="119" spans="1:16" ht="25.5" customHeight="1" hidden="1">
      <c r="A119" s="28" t="s">
        <v>188</v>
      </c>
      <c r="B119" s="20"/>
      <c r="C119" s="17"/>
      <c r="D119" s="17"/>
      <c r="E119" s="29">
        <v>862</v>
      </c>
      <c r="F119" s="50" t="s">
        <v>30</v>
      </c>
      <c r="G119" s="50" t="s">
        <v>18</v>
      </c>
      <c r="H119" s="30" t="s">
        <v>172</v>
      </c>
      <c r="I119" s="30" t="s">
        <v>187</v>
      </c>
      <c r="J119" s="21">
        <v>45000</v>
      </c>
      <c r="K119" s="21">
        <v>15000</v>
      </c>
      <c r="L119" s="21">
        <f t="shared" si="14"/>
        <v>60000</v>
      </c>
      <c r="M119" s="21"/>
      <c r="N119" s="21">
        <f t="shared" si="12"/>
        <v>60000</v>
      </c>
      <c r="O119" s="21">
        <v>45000</v>
      </c>
      <c r="P119" s="21">
        <v>45000</v>
      </c>
    </row>
    <row r="120" spans="1:16" s="6" customFormat="1" ht="13.5" customHeight="1" hidden="1">
      <c r="A120" s="91" t="s">
        <v>29</v>
      </c>
      <c r="B120" s="80">
        <v>63</v>
      </c>
      <c r="C120" s="80">
        <v>0</v>
      </c>
      <c r="D120" s="80">
        <v>18</v>
      </c>
      <c r="E120" s="104">
        <v>862</v>
      </c>
      <c r="F120" s="83" t="s">
        <v>32</v>
      </c>
      <c r="G120" s="83"/>
      <c r="H120" s="83"/>
      <c r="I120" s="83"/>
      <c r="J120" s="105">
        <f aca="true" t="shared" si="17" ref="J120:P123">J121</f>
        <v>4000</v>
      </c>
      <c r="K120" s="105">
        <f t="shared" si="17"/>
        <v>0</v>
      </c>
      <c r="L120" s="105">
        <f t="shared" si="17"/>
        <v>4000</v>
      </c>
      <c r="M120" s="105"/>
      <c r="N120" s="21">
        <f t="shared" si="12"/>
        <v>4000</v>
      </c>
      <c r="O120" s="105">
        <f t="shared" si="17"/>
        <v>4000</v>
      </c>
      <c r="P120" s="105">
        <f t="shared" si="17"/>
        <v>4000</v>
      </c>
    </row>
    <row r="121" spans="1:16" ht="13.5" customHeight="1" hidden="1">
      <c r="A121" s="13" t="s">
        <v>53</v>
      </c>
      <c r="B121" s="17">
        <v>63</v>
      </c>
      <c r="C121" s="17">
        <v>0</v>
      </c>
      <c r="D121" s="17">
        <v>18</v>
      </c>
      <c r="E121" s="29">
        <v>862</v>
      </c>
      <c r="F121" s="23" t="s">
        <v>32</v>
      </c>
      <c r="G121" s="23" t="s">
        <v>19</v>
      </c>
      <c r="H121" s="23"/>
      <c r="I121" s="23"/>
      <c r="J121" s="21">
        <f t="shared" si="17"/>
        <v>4000</v>
      </c>
      <c r="K121" s="21"/>
      <c r="L121" s="21">
        <f t="shared" si="14"/>
        <v>4000</v>
      </c>
      <c r="M121" s="21"/>
      <c r="N121" s="21">
        <f t="shared" si="12"/>
        <v>4000</v>
      </c>
      <c r="O121" s="21">
        <f t="shared" si="17"/>
        <v>4000</v>
      </c>
      <c r="P121" s="21">
        <f t="shared" si="17"/>
        <v>4000</v>
      </c>
    </row>
    <row r="122" spans="1:16" ht="129" customHeight="1" hidden="1">
      <c r="A122" s="13" t="s">
        <v>69</v>
      </c>
      <c r="B122" s="17">
        <v>63</v>
      </c>
      <c r="C122" s="17">
        <v>0</v>
      </c>
      <c r="D122" s="17">
        <v>18</v>
      </c>
      <c r="E122" s="29">
        <v>862</v>
      </c>
      <c r="F122" s="23" t="s">
        <v>32</v>
      </c>
      <c r="G122" s="23" t="s">
        <v>19</v>
      </c>
      <c r="H122" s="36" t="s">
        <v>173</v>
      </c>
      <c r="I122" s="23"/>
      <c r="J122" s="21">
        <f t="shared" si="17"/>
        <v>4000</v>
      </c>
      <c r="K122" s="21"/>
      <c r="L122" s="21">
        <f t="shared" si="14"/>
        <v>4000</v>
      </c>
      <c r="M122" s="21"/>
      <c r="N122" s="21">
        <f t="shared" si="12"/>
        <v>4000</v>
      </c>
      <c r="O122" s="21">
        <f t="shared" si="17"/>
        <v>4000</v>
      </c>
      <c r="P122" s="21">
        <f t="shared" si="17"/>
        <v>4000</v>
      </c>
    </row>
    <row r="123" spans="1:16" ht="15.75" customHeight="1" hidden="1">
      <c r="A123" s="28" t="s">
        <v>31</v>
      </c>
      <c r="B123" s="17">
        <v>63</v>
      </c>
      <c r="C123" s="17">
        <v>0</v>
      </c>
      <c r="D123" s="17">
        <v>18</v>
      </c>
      <c r="E123" s="29">
        <v>862</v>
      </c>
      <c r="F123" s="23" t="s">
        <v>32</v>
      </c>
      <c r="G123" s="23" t="s">
        <v>19</v>
      </c>
      <c r="H123" s="36" t="s">
        <v>173</v>
      </c>
      <c r="I123" s="23" t="s">
        <v>20</v>
      </c>
      <c r="J123" s="21">
        <f t="shared" si="17"/>
        <v>4000</v>
      </c>
      <c r="K123" s="21"/>
      <c r="L123" s="21">
        <f t="shared" si="14"/>
        <v>4000</v>
      </c>
      <c r="M123" s="21"/>
      <c r="N123" s="21">
        <f t="shared" si="12"/>
        <v>4000</v>
      </c>
      <c r="O123" s="21">
        <f t="shared" si="17"/>
        <v>4000</v>
      </c>
      <c r="P123" s="21">
        <f t="shared" si="17"/>
        <v>4000</v>
      </c>
    </row>
    <row r="124" spans="1:16" ht="16.5" customHeight="1" hidden="1">
      <c r="A124" s="28" t="s">
        <v>38</v>
      </c>
      <c r="B124" s="17">
        <v>63</v>
      </c>
      <c r="C124" s="17">
        <v>0</v>
      </c>
      <c r="D124" s="17">
        <v>18</v>
      </c>
      <c r="E124" s="29">
        <v>862</v>
      </c>
      <c r="F124" s="23" t="s">
        <v>32</v>
      </c>
      <c r="G124" s="23" t="s">
        <v>19</v>
      </c>
      <c r="H124" s="36" t="s">
        <v>173</v>
      </c>
      <c r="I124" s="23" t="s">
        <v>9</v>
      </c>
      <c r="J124" s="21">
        <v>4000</v>
      </c>
      <c r="K124" s="21"/>
      <c r="L124" s="21">
        <f t="shared" si="14"/>
        <v>4000</v>
      </c>
      <c r="M124" s="21"/>
      <c r="N124" s="21">
        <f t="shared" si="12"/>
        <v>4000</v>
      </c>
      <c r="O124" s="21">
        <v>4000</v>
      </c>
      <c r="P124" s="21">
        <v>4000</v>
      </c>
    </row>
    <row r="125" spans="1:16" s="94" customFormat="1" ht="21" customHeight="1">
      <c r="A125" s="92" t="s">
        <v>10</v>
      </c>
      <c r="B125" s="92"/>
      <c r="C125" s="92"/>
      <c r="D125" s="92"/>
      <c r="E125" s="107"/>
      <c r="F125" s="93"/>
      <c r="G125" s="93"/>
      <c r="H125" s="108"/>
      <c r="I125" s="93"/>
      <c r="J125" s="109">
        <f aca="true" t="shared" si="18" ref="J125:P125">J12+J64+J71+J78+J87+J115+J120</f>
        <v>2817007.41</v>
      </c>
      <c r="K125" s="109">
        <f t="shared" si="18"/>
        <v>448965.1599999999</v>
      </c>
      <c r="L125" s="109">
        <f t="shared" si="18"/>
        <v>3265972.57</v>
      </c>
      <c r="M125" s="109">
        <f t="shared" si="18"/>
        <v>0</v>
      </c>
      <c r="N125" s="109">
        <f t="shared" si="18"/>
        <v>3265972.57</v>
      </c>
      <c r="O125" s="109">
        <f t="shared" si="18"/>
        <v>2409625.92</v>
      </c>
      <c r="P125" s="109">
        <f t="shared" si="18"/>
        <v>2474908.8</v>
      </c>
    </row>
    <row r="128" spans="10:16" ht="12.75">
      <c r="J128" s="140"/>
      <c r="K128" s="140"/>
      <c r="L128" s="140"/>
      <c r="M128" s="140"/>
      <c r="N128" s="140"/>
      <c r="O128" s="140" t="e">
        <f>O125-#REF!-#REF!-#REF!</f>
        <v>#REF!</v>
      </c>
      <c r="P128" s="140" t="e">
        <f>P125-#REF!-#REF!-#REF!</f>
        <v>#REF!</v>
      </c>
    </row>
    <row r="129" spans="10:16" ht="12.75">
      <c r="J129" s="140"/>
      <c r="K129" s="140"/>
      <c r="L129" s="140"/>
      <c r="M129" s="140"/>
      <c r="N129" s="140"/>
      <c r="O129" s="47" t="e">
        <f>O63/O128*100</f>
        <v>#REF!</v>
      </c>
      <c r="P129" s="47" t="e">
        <f>P63/P128*100</f>
        <v>#REF!</v>
      </c>
    </row>
    <row r="130" spans="10:16" ht="12.75">
      <c r="J130" s="140"/>
      <c r="K130" s="140"/>
      <c r="L130" s="140"/>
      <c r="M130" s="140"/>
      <c r="N130" s="140"/>
      <c r="O130" s="47"/>
      <c r="P130" s="47"/>
    </row>
    <row r="131" spans="10:16" ht="12.75">
      <c r="J131" s="140"/>
      <c r="K131" s="140"/>
      <c r="L131" s="140"/>
      <c r="M131" s="140"/>
      <c r="N131" s="140"/>
      <c r="O131" s="47"/>
      <c r="P131" s="47"/>
    </row>
  </sheetData>
  <sheetProtection/>
  <mergeCells count="6">
    <mergeCell ref="A8:P8"/>
    <mergeCell ref="E2:P2"/>
    <mergeCell ref="E5:I5"/>
    <mergeCell ref="E6:P6"/>
    <mergeCell ref="E3:L3"/>
    <mergeCell ref="E4:L4"/>
  </mergeCells>
  <printOptions/>
  <pageMargins left="0.6299212598425197" right="0.5905511811023623" top="0.31496062992125984" bottom="0.31496062992125984" header="0.6692913385826772" footer="0.5511811023622047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131"/>
  <sheetViews>
    <sheetView zoomScalePageLayoutView="0" workbookViewId="0" topLeftCell="A95">
      <selection activeCell="N97" sqref="N97"/>
    </sheetView>
  </sheetViews>
  <sheetFormatPr defaultColWidth="9.140625" defaultRowHeight="12.75"/>
  <cols>
    <col min="1" max="1" width="42.8515625" style="4" customWidth="1"/>
    <col min="2" max="2" width="3.57421875" style="40" customWidth="1"/>
    <col min="3" max="3" width="3.7109375" style="40" customWidth="1"/>
    <col min="4" max="4" width="12.7109375" style="40" customWidth="1"/>
    <col min="5" max="5" width="4.00390625" style="9" customWidth="1"/>
    <col min="6" max="7" width="12.8515625" style="9" hidden="1" customWidth="1"/>
    <col min="8" max="10" width="12.8515625" style="9" customWidth="1"/>
    <col min="11" max="12" width="12.140625" style="3" hidden="1" customWidth="1"/>
    <col min="13" max="16384" width="9.140625" style="3" customWidth="1"/>
  </cols>
  <sheetData>
    <row r="1" spans="4:12" ht="14.25">
      <c r="D1" s="162" t="s">
        <v>157</v>
      </c>
      <c r="E1" s="162"/>
      <c r="F1" s="162"/>
      <c r="G1" s="162"/>
      <c r="H1" s="162"/>
      <c r="I1" s="162"/>
      <c r="J1" s="162"/>
      <c r="K1" s="162"/>
      <c r="L1" s="162"/>
    </row>
    <row r="2" spans="4:12" ht="63.75" customHeight="1">
      <c r="D2" s="169" t="s">
        <v>203</v>
      </c>
      <c r="E2" s="169"/>
      <c r="F2" s="169"/>
      <c r="G2" s="169"/>
      <c r="H2" s="169"/>
      <c r="I2" s="169"/>
      <c r="J2" s="169"/>
      <c r="K2" s="169"/>
      <c r="L2" s="169"/>
    </row>
    <row r="3" spans="1:12" ht="13.5" customHeight="1">
      <c r="A3" s="68"/>
      <c r="B3" s="3"/>
      <c r="C3" s="68"/>
      <c r="D3" s="162" t="s">
        <v>208</v>
      </c>
      <c r="E3" s="162"/>
      <c r="F3" s="162"/>
      <c r="G3" s="162"/>
      <c r="H3" s="162"/>
      <c r="I3" s="162"/>
      <c r="J3" s="162"/>
      <c r="K3" s="162"/>
      <c r="L3" s="162"/>
    </row>
    <row r="4" spans="1:12" ht="54" customHeight="1">
      <c r="A4" s="68"/>
      <c r="B4" s="3"/>
      <c r="C4" s="115"/>
      <c r="D4" s="163" t="s">
        <v>177</v>
      </c>
      <c r="E4" s="163"/>
      <c r="F4" s="163"/>
      <c r="G4" s="163"/>
      <c r="H4" s="163"/>
      <c r="I4" s="163"/>
      <c r="J4" s="163"/>
      <c r="K4" s="163"/>
      <c r="L4" s="163"/>
    </row>
    <row r="5" spans="1:12" ht="48.75" customHeight="1">
      <c r="A5" s="168" t="s">
        <v>180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</row>
    <row r="6" spans="1:12" ht="15" customHeight="1">
      <c r="A6" s="53"/>
      <c r="B6" s="53"/>
      <c r="C6" s="53"/>
      <c r="D6" s="53"/>
      <c r="E6" s="53"/>
      <c r="F6" s="59"/>
      <c r="G6" s="59"/>
      <c r="H6" s="59"/>
      <c r="I6" s="59"/>
      <c r="J6" s="59"/>
      <c r="K6" s="53"/>
      <c r="L6" s="57" t="s">
        <v>80</v>
      </c>
    </row>
    <row r="7" spans="1:12" s="12" customFormat="1" ht="24" customHeight="1">
      <c r="A7" s="17" t="s">
        <v>12</v>
      </c>
      <c r="B7" s="23" t="s">
        <v>13</v>
      </c>
      <c r="C7" s="23" t="s">
        <v>14</v>
      </c>
      <c r="D7" s="23" t="s">
        <v>15</v>
      </c>
      <c r="E7" s="23" t="s">
        <v>16</v>
      </c>
      <c r="F7" s="17" t="s">
        <v>191</v>
      </c>
      <c r="G7" s="17" t="s">
        <v>190</v>
      </c>
      <c r="H7" s="17" t="s">
        <v>191</v>
      </c>
      <c r="I7" s="17" t="s">
        <v>206</v>
      </c>
      <c r="J7" s="17" t="s">
        <v>184</v>
      </c>
      <c r="K7" s="17" t="s">
        <v>185</v>
      </c>
      <c r="L7" s="17" t="s">
        <v>186</v>
      </c>
    </row>
    <row r="8" spans="1:12" s="5" customFormat="1" ht="15.75" customHeight="1">
      <c r="A8" s="91" t="s">
        <v>17</v>
      </c>
      <c r="B8" s="83" t="s">
        <v>18</v>
      </c>
      <c r="C8" s="86"/>
      <c r="D8" s="86"/>
      <c r="E8" s="86"/>
      <c r="F8" s="105">
        <f aca="true" t="shared" si="0" ref="F8:L8">F9+F40+F44+F29+F36</f>
        <v>1268710</v>
      </c>
      <c r="G8" s="105">
        <f t="shared" si="0"/>
        <v>447901.19</v>
      </c>
      <c r="H8" s="105">
        <f t="shared" si="0"/>
        <v>1716611.19</v>
      </c>
      <c r="I8" s="105">
        <f t="shared" si="0"/>
        <v>-13178.43</v>
      </c>
      <c r="J8" s="105">
        <f t="shared" si="0"/>
        <v>1703432.76</v>
      </c>
      <c r="K8" s="105">
        <f t="shared" si="0"/>
        <v>1100510</v>
      </c>
      <c r="L8" s="105">
        <f t="shared" si="0"/>
        <v>1115510</v>
      </c>
    </row>
    <row r="9" spans="1:12" s="6" customFormat="1" ht="53.25" customHeight="1" hidden="1">
      <c r="A9" s="28" t="s">
        <v>22</v>
      </c>
      <c r="B9" s="23" t="s">
        <v>18</v>
      </c>
      <c r="C9" s="23" t="s">
        <v>23</v>
      </c>
      <c r="D9" s="23"/>
      <c r="E9" s="23"/>
      <c r="F9" s="21">
        <f>F13+F20+F26+F10</f>
        <v>1264910</v>
      </c>
      <c r="G9" s="21">
        <f>G13+G20+G26+G10+G23</f>
        <v>434497.76</v>
      </c>
      <c r="H9" s="21">
        <f>H13+H20+H26+H10+H23</f>
        <v>1699407.76</v>
      </c>
      <c r="I9" s="21">
        <f>I13+I20+I26+I10+I23</f>
        <v>0</v>
      </c>
      <c r="J9" s="21">
        <f>J13+J20+J26+J10+J23</f>
        <v>1699407.76</v>
      </c>
      <c r="K9" s="21">
        <f>K13+K20+K26+K10</f>
        <v>1065210</v>
      </c>
      <c r="L9" s="21">
        <f>L13+L20+L26+L10</f>
        <v>1048210</v>
      </c>
    </row>
    <row r="10" spans="1:12" s="6" customFormat="1" ht="46.5" customHeight="1" hidden="1">
      <c r="A10" s="34" t="s">
        <v>129</v>
      </c>
      <c r="B10" s="23" t="s">
        <v>18</v>
      </c>
      <c r="C10" s="23" t="s">
        <v>23</v>
      </c>
      <c r="D10" s="23" t="s">
        <v>161</v>
      </c>
      <c r="E10" s="23"/>
      <c r="F10" s="21">
        <f aca="true" t="shared" si="1" ref="F10:K10">F11</f>
        <v>423600</v>
      </c>
      <c r="G10" s="21">
        <f t="shared" si="1"/>
        <v>138114</v>
      </c>
      <c r="H10" s="21">
        <f t="shared" si="1"/>
        <v>561714</v>
      </c>
      <c r="I10" s="21">
        <f t="shared" si="1"/>
        <v>0</v>
      </c>
      <c r="J10" s="21">
        <f t="shared" si="1"/>
        <v>561714</v>
      </c>
      <c r="K10" s="21">
        <f t="shared" si="1"/>
        <v>383600</v>
      </c>
      <c r="L10" s="21">
        <f aca="true" t="shared" si="2" ref="F10:L11">L11</f>
        <v>373100</v>
      </c>
    </row>
    <row r="11" spans="1:12" s="6" customFormat="1" ht="61.5" customHeight="1" hidden="1">
      <c r="A11" s="34" t="s">
        <v>44</v>
      </c>
      <c r="B11" s="23" t="s">
        <v>18</v>
      </c>
      <c r="C11" s="23" t="s">
        <v>23</v>
      </c>
      <c r="D11" s="23" t="s">
        <v>161</v>
      </c>
      <c r="E11" s="23" t="s">
        <v>0</v>
      </c>
      <c r="F11" s="21">
        <f t="shared" si="2"/>
        <v>423600</v>
      </c>
      <c r="G11" s="21">
        <f t="shared" si="2"/>
        <v>138114</v>
      </c>
      <c r="H11" s="21">
        <f t="shared" si="2"/>
        <v>561714</v>
      </c>
      <c r="I11" s="21">
        <f t="shared" si="2"/>
        <v>0</v>
      </c>
      <c r="J11" s="21">
        <f t="shared" si="2"/>
        <v>561714</v>
      </c>
      <c r="K11" s="21">
        <f t="shared" si="2"/>
        <v>383600</v>
      </c>
      <c r="L11" s="21">
        <f t="shared" si="2"/>
        <v>373100</v>
      </c>
    </row>
    <row r="12" spans="1:12" s="6" customFormat="1" ht="26.25" customHeight="1" hidden="1">
      <c r="A12" s="34" t="s">
        <v>45</v>
      </c>
      <c r="B12" s="23" t="s">
        <v>18</v>
      </c>
      <c r="C12" s="23" t="s">
        <v>23</v>
      </c>
      <c r="D12" s="23" t="s">
        <v>161</v>
      </c>
      <c r="E12" s="23" t="s">
        <v>1</v>
      </c>
      <c r="F12" s="21">
        <f>'3.Вед. '!J16</f>
        <v>423600</v>
      </c>
      <c r="G12" s="21">
        <f>'3.Вед. '!K16</f>
        <v>138114</v>
      </c>
      <c r="H12" s="21">
        <f>F12+G12</f>
        <v>561714</v>
      </c>
      <c r="I12" s="21"/>
      <c r="J12" s="21">
        <f>H12+I12</f>
        <v>561714</v>
      </c>
      <c r="K12" s="21">
        <f>'3.Вед. '!O16</f>
        <v>383600</v>
      </c>
      <c r="L12" s="21">
        <f>'3.Вед. '!P16</f>
        <v>373100</v>
      </c>
    </row>
    <row r="13" spans="1:12" ht="27.75" customHeight="1" hidden="1">
      <c r="A13" s="28" t="s">
        <v>46</v>
      </c>
      <c r="B13" s="23" t="s">
        <v>18</v>
      </c>
      <c r="C13" s="23" t="s">
        <v>23</v>
      </c>
      <c r="D13" s="36" t="s">
        <v>162</v>
      </c>
      <c r="E13" s="23"/>
      <c r="F13" s="21">
        <f>F14+F16+F18</f>
        <v>836310</v>
      </c>
      <c r="G13" s="21">
        <f>'3.Вед. '!K17</f>
        <v>291783.76</v>
      </c>
      <c r="H13" s="21">
        <f aca="true" t="shared" si="3" ref="H13:H82">F13+G13</f>
        <v>1128093.76</v>
      </c>
      <c r="I13" s="21"/>
      <c r="J13" s="21">
        <f aca="true" t="shared" si="4" ref="J13:J76">H13+I13</f>
        <v>1128093.76</v>
      </c>
      <c r="K13" s="21">
        <f>K14+K16+K18</f>
        <v>676610</v>
      </c>
      <c r="L13" s="21">
        <f>L14+L16+L18</f>
        <v>670110</v>
      </c>
    </row>
    <row r="14" spans="1:12" ht="63" customHeight="1" hidden="1">
      <c r="A14" s="13" t="s">
        <v>44</v>
      </c>
      <c r="B14" s="30" t="s">
        <v>18</v>
      </c>
      <c r="C14" s="30" t="s">
        <v>23</v>
      </c>
      <c r="D14" s="36" t="s">
        <v>162</v>
      </c>
      <c r="E14" s="23" t="s">
        <v>0</v>
      </c>
      <c r="F14" s="21">
        <f>F15</f>
        <v>652500</v>
      </c>
      <c r="G14" s="21">
        <f>'3.Вед. '!K18</f>
        <v>219077</v>
      </c>
      <c r="H14" s="21">
        <f t="shared" si="3"/>
        <v>871577</v>
      </c>
      <c r="I14" s="21"/>
      <c r="J14" s="21">
        <f t="shared" si="4"/>
        <v>871577</v>
      </c>
      <c r="K14" s="21">
        <f>K15</f>
        <v>605300</v>
      </c>
      <c r="L14" s="21">
        <f>L15</f>
        <v>605300</v>
      </c>
    </row>
    <row r="15" spans="1:12" ht="27" customHeight="1" hidden="1">
      <c r="A15" s="13" t="s">
        <v>45</v>
      </c>
      <c r="B15" s="23" t="s">
        <v>18</v>
      </c>
      <c r="C15" s="23" t="s">
        <v>23</v>
      </c>
      <c r="D15" s="36" t="s">
        <v>162</v>
      </c>
      <c r="E15" s="23" t="s">
        <v>1</v>
      </c>
      <c r="F15" s="21">
        <f>'3.Вед. '!J19</f>
        <v>652500</v>
      </c>
      <c r="G15" s="21">
        <f>'3.Вед. '!K19</f>
        <v>219077</v>
      </c>
      <c r="H15" s="21">
        <f t="shared" si="3"/>
        <v>871577</v>
      </c>
      <c r="I15" s="21"/>
      <c r="J15" s="21">
        <f t="shared" si="4"/>
        <v>871577</v>
      </c>
      <c r="K15" s="21">
        <f>'3.Вед. '!O19</f>
        <v>605300</v>
      </c>
      <c r="L15" s="21">
        <f>'3.Вед. '!P19</f>
        <v>605300</v>
      </c>
    </row>
    <row r="16" spans="1:12" ht="27" customHeight="1" hidden="1">
      <c r="A16" s="116" t="s">
        <v>59</v>
      </c>
      <c r="B16" s="23" t="s">
        <v>18</v>
      </c>
      <c r="C16" s="23" t="s">
        <v>23</v>
      </c>
      <c r="D16" s="36" t="s">
        <v>162</v>
      </c>
      <c r="E16" s="23" t="s">
        <v>2</v>
      </c>
      <c r="F16" s="21">
        <f>F17</f>
        <v>175900</v>
      </c>
      <c r="G16" s="21">
        <f>'3.Вед. '!K20</f>
        <v>72706.76</v>
      </c>
      <c r="H16" s="21">
        <f t="shared" si="3"/>
        <v>248606.76</v>
      </c>
      <c r="I16" s="21"/>
      <c r="J16" s="21">
        <f t="shared" si="4"/>
        <v>248606.76</v>
      </c>
      <c r="K16" s="21">
        <f>K17</f>
        <v>63400</v>
      </c>
      <c r="L16" s="21">
        <f>L17</f>
        <v>56900</v>
      </c>
    </row>
    <row r="17" spans="1:12" ht="27" customHeight="1" hidden="1">
      <c r="A17" s="26" t="s">
        <v>47</v>
      </c>
      <c r="B17" s="23" t="s">
        <v>18</v>
      </c>
      <c r="C17" s="23" t="s">
        <v>23</v>
      </c>
      <c r="D17" s="36" t="s">
        <v>162</v>
      </c>
      <c r="E17" s="23" t="s">
        <v>3</v>
      </c>
      <c r="F17" s="21">
        <f>'3.Вед. '!J21</f>
        <v>175900</v>
      </c>
      <c r="G17" s="21">
        <f>'3.Вед. '!K21</f>
        <v>72706.76</v>
      </c>
      <c r="H17" s="21">
        <f t="shared" si="3"/>
        <v>248606.76</v>
      </c>
      <c r="I17" s="21"/>
      <c r="J17" s="21">
        <f t="shared" si="4"/>
        <v>248606.76</v>
      </c>
      <c r="K17" s="21">
        <f>'3.Вед. '!O21</f>
        <v>63400</v>
      </c>
      <c r="L17" s="21">
        <f>'3.Вед. '!P21</f>
        <v>56900</v>
      </c>
    </row>
    <row r="18" spans="1:12" ht="15.75" customHeight="1" hidden="1">
      <c r="A18" s="38" t="s">
        <v>4</v>
      </c>
      <c r="B18" s="23" t="s">
        <v>18</v>
      </c>
      <c r="C18" s="23" t="s">
        <v>23</v>
      </c>
      <c r="D18" s="36" t="s">
        <v>162</v>
      </c>
      <c r="E18" s="23" t="s">
        <v>5</v>
      </c>
      <c r="F18" s="21">
        <f>F19</f>
        <v>7910</v>
      </c>
      <c r="G18" s="21">
        <f>'3.Вед. '!K22</f>
        <v>0</v>
      </c>
      <c r="H18" s="21">
        <f t="shared" si="3"/>
        <v>7910</v>
      </c>
      <c r="I18" s="21"/>
      <c r="J18" s="21">
        <f t="shared" si="4"/>
        <v>7910</v>
      </c>
      <c r="K18" s="21">
        <f>K19</f>
        <v>7910</v>
      </c>
      <c r="L18" s="21">
        <f>L19</f>
        <v>7910</v>
      </c>
    </row>
    <row r="19" spans="1:12" ht="15.75" customHeight="1" hidden="1">
      <c r="A19" s="27" t="s">
        <v>57</v>
      </c>
      <c r="B19" s="23" t="s">
        <v>18</v>
      </c>
      <c r="C19" s="23" t="s">
        <v>23</v>
      </c>
      <c r="D19" s="36" t="s">
        <v>162</v>
      </c>
      <c r="E19" s="23" t="s">
        <v>58</v>
      </c>
      <c r="F19" s="21">
        <f>'3.Вед. '!J23</f>
        <v>7910</v>
      </c>
      <c r="G19" s="21">
        <f>'3.Вед. '!K23</f>
        <v>0</v>
      </c>
      <c r="H19" s="21">
        <f t="shared" si="3"/>
        <v>7910</v>
      </c>
      <c r="I19" s="21"/>
      <c r="J19" s="21">
        <f t="shared" si="4"/>
        <v>7910</v>
      </c>
      <c r="K19" s="21">
        <f>'3.Вед. '!O23</f>
        <v>7910</v>
      </c>
      <c r="L19" s="21">
        <f>'3.Вед. '!P23</f>
        <v>7910</v>
      </c>
    </row>
    <row r="20" spans="1:12" ht="27.75" customHeight="1" hidden="1">
      <c r="A20" s="151" t="s">
        <v>202</v>
      </c>
      <c r="B20" s="23" t="s">
        <v>18</v>
      </c>
      <c r="C20" s="23" t="s">
        <v>23</v>
      </c>
      <c r="D20" s="36" t="s">
        <v>193</v>
      </c>
      <c r="E20" s="23"/>
      <c r="F20" s="21">
        <f>F21</f>
        <v>0</v>
      </c>
      <c r="G20" s="21">
        <f>'3.Вед. '!K24</f>
        <v>3500</v>
      </c>
      <c r="H20" s="21">
        <f t="shared" si="3"/>
        <v>3500</v>
      </c>
      <c r="I20" s="21"/>
      <c r="J20" s="21">
        <f t="shared" si="4"/>
        <v>3500</v>
      </c>
      <c r="K20" s="21">
        <f>K21</f>
        <v>0</v>
      </c>
      <c r="L20" s="21">
        <f>L21</f>
        <v>0</v>
      </c>
    </row>
    <row r="21" spans="1:12" ht="24" customHeight="1" hidden="1">
      <c r="A21" s="116" t="s">
        <v>59</v>
      </c>
      <c r="B21" s="23" t="s">
        <v>18</v>
      </c>
      <c r="C21" s="23" t="s">
        <v>23</v>
      </c>
      <c r="D21" s="36" t="s">
        <v>193</v>
      </c>
      <c r="E21" s="23" t="s">
        <v>2</v>
      </c>
      <c r="F21" s="21">
        <f>F22</f>
        <v>0</v>
      </c>
      <c r="G21" s="21">
        <f>'3.Вед. '!K25</f>
        <v>3500</v>
      </c>
      <c r="H21" s="21">
        <f t="shared" si="3"/>
        <v>3500</v>
      </c>
      <c r="I21" s="21"/>
      <c r="J21" s="21">
        <f t="shared" si="4"/>
        <v>3500</v>
      </c>
      <c r="K21" s="21">
        <f>K22</f>
        <v>0</v>
      </c>
      <c r="L21" s="21">
        <f>L22</f>
        <v>0</v>
      </c>
    </row>
    <row r="22" spans="1:12" ht="25.5" customHeight="1" hidden="1">
      <c r="A22" s="26" t="s">
        <v>47</v>
      </c>
      <c r="B22" s="23" t="s">
        <v>18</v>
      </c>
      <c r="C22" s="23" t="s">
        <v>23</v>
      </c>
      <c r="D22" s="36" t="s">
        <v>193</v>
      </c>
      <c r="E22" s="23" t="s">
        <v>3</v>
      </c>
      <c r="F22" s="21">
        <f>'3.Вед. '!J26</f>
        <v>0</v>
      </c>
      <c r="G22" s="21">
        <f>'3.Вед. '!K26</f>
        <v>3500</v>
      </c>
      <c r="H22" s="21">
        <f t="shared" si="3"/>
        <v>3500</v>
      </c>
      <c r="I22" s="21"/>
      <c r="J22" s="21">
        <f t="shared" si="4"/>
        <v>3500</v>
      </c>
      <c r="K22" s="21">
        <f>'3.Вед. '!O26</f>
        <v>0</v>
      </c>
      <c r="L22" s="21">
        <f>'3.Вед. '!P26</f>
        <v>0</v>
      </c>
    </row>
    <row r="23" spans="1:12" ht="25.5" customHeight="1" hidden="1">
      <c r="A23" s="20" t="s">
        <v>59</v>
      </c>
      <c r="B23" s="23" t="s">
        <v>18</v>
      </c>
      <c r="C23" s="23" t="s">
        <v>23</v>
      </c>
      <c r="D23" s="36" t="s">
        <v>194</v>
      </c>
      <c r="E23" s="23"/>
      <c r="F23" s="21">
        <v>0</v>
      </c>
      <c r="G23" s="21">
        <f>'3.Вед. '!K27</f>
        <v>1100</v>
      </c>
      <c r="H23" s="21">
        <f t="shared" si="3"/>
        <v>1100</v>
      </c>
      <c r="I23" s="21"/>
      <c r="J23" s="21">
        <f t="shared" si="4"/>
        <v>1100</v>
      </c>
      <c r="K23" s="21"/>
      <c r="L23" s="21"/>
    </row>
    <row r="24" spans="1:12" ht="25.5" customHeight="1" hidden="1">
      <c r="A24" s="116" t="s">
        <v>59</v>
      </c>
      <c r="B24" s="23" t="s">
        <v>18</v>
      </c>
      <c r="C24" s="23" t="s">
        <v>23</v>
      </c>
      <c r="D24" s="36" t="s">
        <v>194</v>
      </c>
      <c r="E24" s="23" t="s">
        <v>2</v>
      </c>
      <c r="F24" s="21">
        <v>0</v>
      </c>
      <c r="G24" s="21">
        <f>'3.Вед. '!K28</f>
        <v>1100</v>
      </c>
      <c r="H24" s="21">
        <f t="shared" si="3"/>
        <v>1100</v>
      </c>
      <c r="I24" s="21"/>
      <c r="J24" s="21">
        <f t="shared" si="4"/>
        <v>1100</v>
      </c>
      <c r="K24" s="21"/>
      <c r="L24" s="21"/>
    </row>
    <row r="25" spans="1:12" ht="25.5" customHeight="1" hidden="1">
      <c r="A25" s="26" t="s">
        <v>47</v>
      </c>
      <c r="B25" s="23" t="s">
        <v>18</v>
      </c>
      <c r="C25" s="23" t="s">
        <v>23</v>
      </c>
      <c r="D25" s="36" t="s">
        <v>194</v>
      </c>
      <c r="E25" s="23" t="s">
        <v>3</v>
      </c>
      <c r="F25" s="21">
        <v>0</v>
      </c>
      <c r="G25" s="21">
        <f>'3.Вед. '!K29</f>
        <v>1100</v>
      </c>
      <c r="H25" s="21">
        <f t="shared" si="3"/>
        <v>1100</v>
      </c>
      <c r="I25" s="21"/>
      <c r="J25" s="21">
        <f t="shared" si="4"/>
        <v>1100</v>
      </c>
      <c r="K25" s="21"/>
      <c r="L25" s="21"/>
    </row>
    <row r="26" spans="1:12" ht="15.75" customHeight="1" hidden="1">
      <c r="A26" s="38" t="s">
        <v>82</v>
      </c>
      <c r="B26" s="23" t="s">
        <v>18</v>
      </c>
      <c r="C26" s="23" t="s">
        <v>23</v>
      </c>
      <c r="D26" s="36" t="s">
        <v>163</v>
      </c>
      <c r="E26" s="23"/>
      <c r="F26" s="21">
        <f>F27</f>
        <v>5000</v>
      </c>
      <c r="G26" s="21">
        <f>'3.Вед. '!K30</f>
        <v>0</v>
      </c>
      <c r="H26" s="21">
        <f t="shared" si="3"/>
        <v>5000</v>
      </c>
      <c r="I26" s="21"/>
      <c r="J26" s="21">
        <f t="shared" si="4"/>
        <v>5000</v>
      </c>
      <c r="K26" s="21">
        <f>K27</f>
        <v>5000</v>
      </c>
      <c r="L26" s="21">
        <f>L27</f>
        <v>5000</v>
      </c>
    </row>
    <row r="27" spans="1:12" ht="15.75" customHeight="1" hidden="1">
      <c r="A27" s="38" t="s">
        <v>4</v>
      </c>
      <c r="B27" s="23" t="s">
        <v>18</v>
      </c>
      <c r="C27" s="23" t="s">
        <v>23</v>
      </c>
      <c r="D27" s="36" t="s">
        <v>163</v>
      </c>
      <c r="E27" s="23" t="s">
        <v>5</v>
      </c>
      <c r="F27" s="21">
        <f>F28</f>
        <v>5000</v>
      </c>
      <c r="G27" s="21">
        <f>'3.Вед. '!K31</f>
        <v>0</v>
      </c>
      <c r="H27" s="21">
        <f t="shared" si="3"/>
        <v>5000</v>
      </c>
      <c r="I27" s="21"/>
      <c r="J27" s="21">
        <f t="shared" si="4"/>
        <v>5000</v>
      </c>
      <c r="K27" s="21">
        <f>K28</f>
        <v>5000</v>
      </c>
      <c r="L27" s="21">
        <f>L28</f>
        <v>5000</v>
      </c>
    </row>
    <row r="28" spans="1:12" ht="15.75" customHeight="1" hidden="1">
      <c r="A28" s="27" t="s">
        <v>57</v>
      </c>
      <c r="B28" s="23" t="s">
        <v>18</v>
      </c>
      <c r="C28" s="23" t="s">
        <v>23</v>
      </c>
      <c r="D28" s="36" t="s">
        <v>163</v>
      </c>
      <c r="E28" s="23" t="s">
        <v>58</v>
      </c>
      <c r="F28" s="21">
        <f>'3.Вед. '!J32</f>
        <v>5000</v>
      </c>
      <c r="G28" s="21">
        <f>'3.Вед. '!K32</f>
        <v>0</v>
      </c>
      <c r="H28" s="21">
        <f t="shared" si="3"/>
        <v>5000</v>
      </c>
      <c r="I28" s="21"/>
      <c r="J28" s="21">
        <f t="shared" si="4"/>
        <v>5000</v>
      </c>
      <c r="K28" s="21">
        <f>'3.Вед. '!O32</f>
        <v>5000</v>
      </c>
      <c r="L28" s="21">
        <f>'3.Вед. '!P32</f>
        <v>5000</v>
      </c>
    </row>
    <row r="29" spans="1:12" s="6" customFormat="1" ht="36.75" customHeight="1" hidden="1">
      <c r="A29" s="38" t="s">
        <v>48</v>
      </c>
      <c r="B29" s="23" t="s">
        <v>18</v>
      </c>
      <c r="C29" s="23" t="s">
        <v>6</v>
      </c>
      <c r="D29" s="23"/>
      <c r="E29" s="23"/>
      <c r="F29" s="21">
        <f>F30+F33</f>
        <v>3300</v>
      </c>
      <c r="G29" s="21">
        <f>'3.Вед. '!K33</f>
        <v>0</v>
      </c>
      <c r="H29" s="21">
        <f t="shared" si="3"/>
        <v>3300</v>
      </c>
      <c r="I29" s="21"/>
      <c r="J29" s="21">
        <f t="shared" si="4"/>
        <v>3300</v>
      </c>
      <c r="K29" s="21">
        <f>K30+K33</f>
        <v>3300</v>
      </c>
      <c r="L29" s="21">
        <f>L30+L33</f>
        <v>3300</v>
      </c>
    </row>
    <row r="30" spans="1:12" s="6" customFormat="1" ht="66" customHeight="1" hidden="1">
      <c r="A30" s="13" t="s">
        <v>63</v>
      </c>
      <c r="B30" s="23" t="s">
        <v>18</v>
      </c>
      <c r="C30" s="23" t="s">
        <v>6</v>
      </c>
      <c r="D30" s="36" t="s">
        <v>164</v>
      </c>
      <c r="E30" s="23"/>
      <c r="F30" s="21">
        <f>F31</f>
        <v>3000</v>
      </c>
      <c r="G30" s="21">
        <f>'3.Вед. '!K34</f>
        <v>0</v>
      </c>
      <c r="H30" s="21">
        <f t="shared" si="3"/>
        <v>3000</v>
      </c>
      <c r="I30" s="21"/>
      <c r="J30" s="21">
        <f t="shared" si="4"/>
        <v>3000</v>
      </c>
      <c r="K30" s="21">
        <f>K31</f>
        <v>3000</v>
      </c>
      <c r="L30" s="21">
        <f>L31</f>
        <v>3000</v>
      </c>
    </row>
    <row r="31" spans="1:12" ht="14.25" customHeight="1" hidden="1">
      <c r="A31" s="28" t="s">
        <v>31</v>
      </c>
      <c r="B31" s="23" t="s">
        <v>18</v>
      </c>
      <c r="C31" s="35" t="s">
        <v>6</v>
      </c>
      <c r="D31" s="36" t="s">
        <v>164</v>
      </c>
      <c r="E31" s="23" t="s">
        <v>20</v>
      </c>
      <c r="F31" s="21">
        <f>F32</f>
        <v>3000</v>
      </c>
      <c r="G31" s="21">
        <f>'3.Вед. '!K35</f>
        <v>0</v>
      </c>
      <c r="H31" s="21">
        <f t="shared" si="3"/>
        <v>3000</v>
      </c>
      <c r="I31" s="21"/>
      <c r="J31" s="21">
        <f t="shared" si="4"/>
        <v>3000</v>
      </c>
      <c r="K31" s="21">
        <f>K32</f>
        <v>3000</v>
      </c>
      <c r="L31" s="21">
        <f>L32</f>
        <v>3000</v>
      </c>
    </row>
    <row r="32" spans="1:12" ht="16.5" customHeight="1" hidden="1">
      <c r="A32" s="28" t="s">
        <v>38</v>
      </c>
      <c r="B32" s="23" t="s">
        <v>18</v>
      </c>
      <c r="C32" s="35" t="s">
        <v>6</v>
      </c>
      <c r="D32" s="36" t="s">
        <v>164</v>
      </c>
      <c r="E32" s="23" t="s">
        <v>9</v>
      </c>
      <c r="F32" s="21">
        <f>'3.Вед. '!J36</f>
        <v>3000</v>
      </c>
      <c r="G32" s="21">
        <f>'3.Вед. '!K36</f>
        <v>0</v>
      </c>
      <c r="H32" s="21">
        <f t="shared" si="3"/>
        <v>3000</v>
      </c>
      <c r="I32" s="21"/>
      <c r="J32" s="21">
        <f t="shared" si="4"/>
        <v>3000</v>
      </c>
      <c r="K32" s="21">
        <f>'3.Вед. '!O36</f>
        <v>3000</v>
      </c>
      <c r="L32" s="21">
        <f>'3.Вед. '!P36</f>
        <v>3000</v>
      </c>
    </row>
    <row r="33" spans="1:12" s="6" customFormat="1" ht="60.75" customHeight="1" hidden="1">
      <c r="A33" s="27" t="s">
        <v>109</v>
      </c>
      <c r="B33" s="23" t="s">
        <v>18</v>
      </c>
      <c r="C33" s="23" t="s">
        <v>6</v>
      </c>
      <c r="D33" s="31" t="s">
        <v>165</v>
      </c>
      <c r="E33" s="23"/>
      <c r="F33" s="21">
        <f>F34</f>
        <v>300</v>
      </c>
      <c r="G33" s="21">
        <f>'3.Вед. '!K37</f>
        <v>0</v>
      </c>
      <c r="H33" s="21">
        <f t="shared" si="3"/>
        <v>300</v>
      </c>
      <c r="I33" s="21"/>
      <c r="J33" s="21">
        <f t="shared" si="4"/>
        <v>300</v>
      </c>
      <c r="K33" s="21">
        <f>K34</f>
        <v>300</v>
      </c>
      <c r="L33" s="21">
        <f>L34</f>
        <v>300</v>
      </c>
    </row>
    <row r="34" spans="1:12" s="6" customFormat="1" ht="15" customHeight="1" hidden="1">
      <c r="A34" s="28" t="s">
        <v>31</v>
      </c>
      <c r="B34" s="23" t="s">
        <v>18</v>
      </c>
      <c r="C34" s="23" t="s">
        <v>6</v>
      </c>
      <c r="D34" s="31" t="s">
        <v>165</v>
      </c>
      <c r="E34" s="23" t="s">
        <v>20</v>
      </c>
      <c r="F34" s="21">
        <f>F35</f>
        <v>300</v>
      </c>
      <c r="G34" s="21">
        <f>'3.Вед. '!K38</f>
        <v>0</v>
      </c>
      <c r="H34" s="21">
        <f t="shared" si="3"/>
        <v>300</v>
      </c>
      <c r="I34" s="21"/>
      <c r="J34" s="21">
        <f t="shared" si="4"/>
        <v>300</v>
      </c>
      <c r="K34" s="21">
        <f>K35</f>
        <v>300</v>
      </c>
      <c r="L34" s="21">
        <f>L35</f>
        <v>300</v>
      </c>
    </row>
    <row r="35" spans="1:12" s="6" customFormat="1" ht="16.5" customHeight="1" hidden="1">
      <c r="A35" s="28" t="s">
        <v>38</v>
      </c>
      <c r="B35" s="23" t="s">
        <v>18</v>
      </c>
      <c r="C35" s="23" t="s">
        <v>6</v>
      </c>
      <c r="D35" s="31" t="s">
        <v>165</v>
      </c>
      <c r="E35" s="23" t="s">
        <v>9</v>
      </c>
      <c r="F35" s="21">
        <f>'3.Вед. '!J39</f>
        <v>300</v>
      </c>
      <c r="G35" s="21">
        <f>'3.Вед. '!K39</f>
        <v>0</v>
      </c>
      <c r="H35" s="21">
        <f t="shared" si="3"/>
        <v>300</v>
      </c>
      <c r="I35" s="21"/>
      <c r="J35" s="21">
        <f t="shared" si="4"/>
        <v>300</v>
      </c>
      <c r="K35" s="21">
        <f>'3.Вед. '!O39</f>
        <v>300</v>
      </c>
      <c r="L35" s="21">
        <f>'3.Вед. '!P39</f>
        <v>300</v>
      </c>
    </row>
    <row r="36" spans="1:12" s="6" customFormat="1" ht="30" customHeight="1" hidden="1">
      <c r="A36" s="27" t="s">
        <v>110</v>
      </c>
      <c r="B36" s="23" t="s">
        <v>18</v>
      </c>
      <c r="C36" s="23" t="s">
        <v>111</v>
      </c>
      <c r="D36" s="31"/>
      <c r="E36" s="23"/>
      <c r="F36" s="21">
        <f>F39</f>
        <v>0</v>
      </c>
      <c r="G36" s="21">
        <f>'3.Вед. '!K40</f>
        <v>0</v>
      </c>
      <c r="H36" s="21">
        <f t="shared" si="3"/>
        <v>0</v>
      </c>
      <c r="I36" s="21"/>
      <c r="J36" s="21">
        <f t="shared" si="4"/>
        <v>0</v>
      </c>
      <c r="K36" s="21">
        <f aca="true" t="shared" si="5" ref="K36:L38">K37</f>
        <v>0</v>
      </c>
      <c r="L36" s="21">
        <f t="shared" si="5"/>
        <v>0</v>
      </c>
    </row>
    <row r="37" spans="1:12" s="6" customFormat="1" ht="29.25" customHeight="1" hidden="1">
      <c r="A37" s="27" t="s">
        <v>112</v>
      </c>
      <c r="B37" s="23" t="s">
        <v>18</v>
      </c>
      <c r="C37" s="23" t="s">
        <v>111</v>
      </c>
      <c r="D37" s="31" t="s">
        <v>114</v>
      </c>
      <c r="E37" s="23"/>
      <c r="F37" s="21">
        <f>F39</f>
        <v>0</v>
      </c>
      <c r="G37" s="21">
        <f>'3.Вед. '!K41</f>
        <v>0</v>
      </c>
      <c r="H37" s="21">
        <f t="shared" si="3"/>
        <v>0</v>
      </c>
      <c r="I37" s="21"/>
      <c r="J37" s="21">
        <f t="shared" si="4"/>
        <v>0</v>
      </c>
      <c r="K37" s="21">
        <f t="shared" si="5"/>
        <v>0</v>
      </c>
      <c r="L37" s="21">
        <f t="shared" si="5"/>
        <v>0</v>
      </c>
    </row>
    <row r="38" spans="1:12" s="6" customFormat="1" ht="18.75" customHeight="1" hidden="1">
      <c r="A38" s="27" t="s">
        <v>4</v>
      </c>
      <c r="B38" s="23" t="s">
        <v>18</v>
      </c>
      <c r="C38" s="23" t="s">
        <v>111</v>
      </c>
      <c r="D38" s="31" t="s">
        <v>114</v>
      </c>
      <c r="E38" s="23" t="s">
        <v>5</v>
      </c>
      <c r="F38" s="21">
        <f>F39</f>
        <v>0</v>
      </c>
      <c r="G38" s="21">
        <f>'3.Вед. '!K42</f>
        <v>0</v>
      </c>
      <c r="H38" s="21">
        <f t="shared" si="3"/>
        <v>0</v>
      </c>
      <c r="I38" s="21"/>
      <c r="J38" s="21">
        <f t="shared" si="4"/>
        <v>0</v>
      </c>
      <c r="K38" s="21">
        <f t="shared" si="5"/>
        <v>0</v>
      </c>
      <c r="L38" s="21">
        <f t="shared" si="5"/>
        <v>0</v>
      </c>
    </row>
    <row r="39" spans="1:12" s="6" customFormat="1" ht="12.75" customHeight="1" hidden="1">
      <c r="A39" s="27" t="s">
        <v>113</v>
      </c>
      <c r="B39" s="23" t="s">
        <v>18</v>
      </c>
      <c r="C39" s="23" t="s">
        <v>111</v>
      </c>
      <c r="D39" s="31" t="s">
        <v>114</v>
      </c>
      <c r="E39" s="23" t="s">
        <v>115</v>
      </c>
      <c r="F39" s="21">
        <f>'3.Вед. '!J43</f>
        <v>0</v>
      </c>
      <c r="G39" s="21">
        <f>'3.Вед. '!K43</f>
        <v>0</v>
      </c>
      <c r="H39" s="21">
        <f t="shared" si="3"/>
        <v>0</v>
      </c>
      <c r="I39" s="21"/>
      <c r="J39" s="21">
        <f t="shared" si="4"/>
        <v>0</v>
      </c>
      <c r="K39" s="21">
        <f>'3.Вед. '!O43</f>
        <v>0</v>
      </c>
      <c r="L39" s="21">
        <f>'3.Вед. '!P43</f>
        <v>0</v>
      </c>
    </row>
    <row r="40" spans="1:12" s="6" customFormat="1" ht="15.75" customHeight="1" hidden="1">
      <c r="A40" s="28" t="s">
        <v>25</v>
      </c>
      <c r="B40" s="23" t="s">
        <v>18</v>
      </c>
      <c r="C40" s="23" t="s">
        <v>32</v>
      </c>
      <c r="D40" s="23"/>
      <c r="E40" s="23"/>
      <c r="F40" s="21">
        <f>'3.Вед. '!J44</f>
        <v>0</v>
      </c>
      <c r="G40" s="21">
        <f>'3.Вед. '!K44</f>
        <v>0</v>
      </c>
      <c r="H40" s="21">
        <f t="shared" si="3"/>
        <v>0</v>
      </c>
      <c r="I40" s="21"/>
      <c r="J40" s="21">
        <f t="shared" si="4"/>
        <v>0</v>
      </c>
      <c r="K40" s="21">
        <f aca="true" t="shared" si="6" ref="K40:L42">K41</f>
        <v>0</v>
      </c>
      <c r="L40" s="21">
        <f t="shared" si="6"/>
        <v>0</v>
      </c>
    </row>
    <row r="41" spans="1:12" ht="15.75" customHeight="1" hidden="1">
      <c r="A41" s="13" t="s">
        <v>39</v>
      </c>
      <c r="B41" s="23" t="s">
        <v>18</v>
      </c>
      <c r="C41" s="23" t="s">
        <v>32</v>
      </c>
      <c r="D41" s="36" t="s">
        <v>104</v>
      </c>
      <c r="E41" s="23"/>
      <c r="F41" s="21">
        <f>'3.Вед. '!J45</f>
        <v>0</v>
      </c>
      <c r="G41" s="21">
        <f>'3.Вед. '!K45</f>
        <v>0</v>
      </c>
      <c r="H41" s="21">
        <f t="shared" si="3"/>
        <v>0</v>
      </c>
      <c r="I41" s="21"/>
      <c r="J41" s="21">
        <f t="shared" si="4"/>
        <v>0</v>
      </c>
      <c r="K41" s="21">
        <f t="shared" si="6"/>
        <v>0</v>
      </c>
      <c r="L41" s="21">
        <f t="shared" si="6"/>
        <v>0</v>
      </c>
    </row>
    <row r="42" spans="1:12" ht="12.75" customHeight="1" hidden="1">
      <c r="A42" s="34" t="s">
        <v>4</v>
      </c>
      <c r="B42" s="23" t="s">
        <v>18</v>
      </c>
      <c r="C42" s="23" t="s">
        <v>32</v>
      </c>
      <c r="D42" s="36" t="s">
        <v>104</v>
      </c>
      <c r="E42" s="23" t="s">
        <v>5</v>
      </c>
      <c r="F42" s="21">
        <f>'3.Вед. '!J46</f>
        <v>0</v>
      </c>
      <c r="G42" s="21">
        <f>'3.Вед. '!K46</f>
        <v>0</v>
      </c>
      <c r="H42" s="21">
        <f t="shared" si="3"/>
        <v>0</v>
      </c>
      <c r="I42" s="21"/>
      <c r="J42" s="21">
        <f t="shared" si="4"/>
        <v>0</v>
      </c>
      <c r="K42" s="21">
        <f t="shared" si="6"/>
        <v>0</v>
      </c>
      <c r="L42" s="21">
        <f t="shared" si="6"/>
        <v>0</v>
      </c>
    </row>
    <row r="43" spans="1:12" ht="15.75" customHeight="1" hidden="1">
      <c r="A43" s="28" t="s">
        <v>7</v>
      </c>
      <c r="B43" s="23" t="s">
        <v>18</v>
      </c>
      <c r="C43" s="23" t="s">
        <v>32</v>
      </c>
      <c r="D43" s="36" t="s">
        <v>104</v>
      </c>
      <c r="E43" s="23" t="s">
        <v>8</v>
      </c>
      <c r="F43" s="21">
        <f>'3.Вед. '!J47</f>
        <v>0</v>
      </c>
      <c r="G43" s="21">
        <f>'3.Вед. '!K47</f>
        <v>0</v>
      </c>
      <c r="H43" s="21">
        <f t="shared" si="3"/>
        <v>0</v>
      </c>
      <c r="I43" s="21"/>
      <c r="J43" s="21">
        <f t="shared" si="4"/>
        <v>0</v>
      </c>
      <c r="K43" s="21"/>
      <c r="L43" s="21"/>
    </row>
    <row r="44" spans="1:12" s="6" customFormat="1" ht="15.75" customHeight="1">
      <c r="A44" s="28" t="s">
        <v>26</v>
      </c>
      <c r="B44" s="23" t="s">
        <v>18</v>
      </c>
      <c r="C44" s="23" t="s">
        <v>33</v>
      </c>
      <c r="D44" s="23"/>
      <c r="E44" s="23"/>
      <c r="F44" s="21">
        <f>F51+F47</f>
        <v>500</v>
      </c>
      <c r="G44" s="21">
        <f>'3.Вед. '!K48</f>
        <v>13403.43</v>
      </c>
      <c r="H44" s="21">
        <f t="shared" si="3"/>
        <v>13903.43</v>
      </c>
      <c r="I44" s="21">
        <f>I45</f>
        <v>-13178.43</v>
      </c>
      <c r="J44" s="21">
        <f t="shared" si="4"/>
        <v>725</v>
      </c>
      <c r="K44" s="21">
        <f>K51+K57</f>
        <v>32000</v>
      </c>
      <c r="L44" s="21">
        <f>L51+L57</f>
        <v>64000</v>
      </c>
    </row>
    <row r="45" spans="1:12" s="6" customFormat="1" ht="38.25" customHeight="1">
      <c r="A45" s="34" t="s">
        <v>144</v>
      </c>
      <c r="B45" s="23" t="s">
        <v>18</v>
      </c>
      <c r="C45" s="23" t="s">
        <v>33</v>
      </c>
      <c r="D45" s="23" t="s">
        <v>145</v>
      </c>
      <c r="E45" s="23"/>
      <c r="F45" s="21">
        <f>F47</f>
        <v>0</v>
      </c>
      <c r="G45" s="21">
        <f>'3.Вед. '!K49</f>
        <v>13178.43</v>
      </c>
      <c r="H45" s="21">
        <f t="shared" si="3"/>
        <v>13178.43</v>
      </c>
      <c r="I45" s="21">
        <f>I46</f>
        <v>-13178.43</v>
      </c>
      <c r="J45" s="21">
        <f t="shared" si="4"/>
        <v>0</v>
      </c>
      <c r="K45" s="21"/>
      <c r="L45" s="21"/>
    </row>
    <row r="46" spans="1:12" s="6" customFormat="1" ht="27" customHeight="1">
      <c r="A46" s="116" t="s">
        <v>59</v>
      </c>
      <c r="B46" s="23" t="s">
        <v>18</v>
      </c>
      <c r="C46" s="23" t="s">
        <v>33</v>
      </c>
      <c r="D46" s="23" t="s">
        <v>145</v>
      </c>
      <c r="E46" s="23" t="s">
        <v>2</v>
      </c>
      <c r="F46" s="21">
        <f>F47</f>
        <v>0</v>
      </c>
      <c r="G46" s="21">
        <f>'3.Вед. '!K50</f>
        <v>13178.43</v>
      </c>
      <c r="H46" s="21">
        <f t="shared" si="3"/>
        <v>13178.43</v>
      </c>
      <c r="I46" s="21">
        <f>I47</f>
        <v>-13178.43</v>
      </c>
      <c r="J46" s="21">
        <f t="shared" si="4"/>
        <v>0</v>
      </c>
      <c r="K46" s="21"/>
      <c r="L46" s="21"/>
    </row>
    <row r="47" spans="1:12" s="6" customFormat="1" ht="39" customHeight="1">
      <c r="A47" s="26" t="s">
        <v>47</v>
      </c>
      <c r="B47" s="23" t="s">
        <v>18</v>
      </c>
      <c r="C47" s="23" t="s">
        <v>33</v>
      </c>
      <c r="D47" s="23" t="s">
        <v>145</v>
      </c>
      <c r="E47" s="23" t="s">
        <v>3</v>
      </c>
      <c r="F47" s="21">
        <f>'3.Вед. '!J51</f>
        <v>0</v>
      </c>
      <c r="G47" s="21">
        <f>'3.Вед. '!K51</f>
        <v>13178.43</v>
      </c>
      <c r="H47" s="21">
        <f t="shared" si="3"/>
        <v>13178.43</v>
      </c>
      <c r="I47" s="21">
        <f>'3.Вед. '!M51</f>
        <v>-13178.43</v>
      </c>
      <c r="J47" s="21">
        <f t="shared" si="4"/>
        <v>0</v>
      </c>
      <c r="K47" s="21"/>
      <c r="L47" s="21"/>
    </row>
    <row r="48" spans="1:12" s="6" customFormat="1" ht="48" customHeight="1" hidden="1">
      <c r="A48" s="34"/>
      <c r="B48" s="23" t="s">
        <v>18</v>
      </c>
      <c r="C48" s="23" t="s">
        <v>33</v>
      </c>
      <c r="D48" s="23" t="s">
        <v>149</v>
      </c>
      <c r="E48" s="23"/>
      <c r="F48" s="21">
        <f>F50</f>
        <v>0</v>
      </c>
      <c r="G48" s="21">
        <f>'3.Вед. '!K52</f>
        <v>0</v>
      </c>
      <c r="H48" s="21">
        <f t="shared" si="3"/>
        <v>0</v>
      </c>
      <c r="I48" s="21"/>
      <c r="J48" s="21">
        <f t="shared" si="4"/>
        <v>0</v>
      </c>
      <c r="K48" s="21"/>
      <c r="L48" s="21"/>
    </row>
    <row r="49" spans="1:12" s="6" customFormat="1" ht="15.75" customHeight="1" hidden="1">
      <c r="A49" s="34"/>
      <c r="B49" s="23" t="s">
        <v>18</v>
      </c>
      <c r="C49" s="23" t="s">
        <v>33</v>
      </c>
      <c r="D49" s="23" t="s">
        <v>149</v>
      </c>
      <c r="E49" s="23" t="s">
        <v>5</v>
      </c>
      <c r="F49" s="21">
        <f>F50</f>
        <v>0</v>
      </c>
      <c r="G49" s="21">
        <f>'3.Вед. '!K53</f>
        <v>0</v>
      </c>
      <c r="H49" s="21">
        <f t="shared" si="3"/>
        <v>0</v>
      </c>
      <c r="I49" s="21"/>
      <c r="J49" s="21">
        <f t="shared" si="4"/>
        <v>0</v>
      </c>
      <c r="K49" s="21"/>
      <c r="L49" s="21"/>
    </row>
    <row r="50" spans="1:12" s="6" customFormat="1" ht="18.75" customHeight="1" hidden="1">
      <c r="A50" s="34"/>
      <c r="B50" s="23" t="s">
        <v>18</v>
      </c>
      <c r="C50" s="23" t="s">
        <v>33</v>
      </c>
      <c r="D50" s="23" t="s">
        <v>149</v>
      </c>
      <c r="E50" s="23" t="s">
        <v>155</v>
      </c>
      <c r="F50" s="21">
        <f>'3.Вед. '!J54</f>
        <v>0</v>
      </c>
      <c r="G50" s="21">
        <f>'3.Вед. '!K54</f>
        <v>0</v>
      </c>
      <c r="H50" s="21">
        <f t="shared" si="3"/>
        <v>0</v>
      </c>
      <c r="I50" s="21"/>
      <c r="J50" s="21">
        <f t="shared" si="4"/>
        <v>0</v>
      </c>
      <c r="K50" s="21"/>
      <c r="L50" s="21"/>
    </row>
    <row r="51" spans="1:12" ht="49.5" customHeight="1" hidden="1">
      <c r="A51" s="13" t="s">
        <v>64</v>
      </c>
      <c r="B51" s="35" t="s">
        <v>18</v>
      </c>
      <c r="C51" s="35" t="s">
        <v>33</v>
      </c>
      <c r="D51" s="36" t="s">
        <v>166</v>
      </c>
      <c r="E51" s="35"/>
      <c r="F51" s="21">
        <f>F52</f>
        <v>500</v>
      </c>
      <c r="G51" s="21">
        <f>'3.Вед. '!K55</f>
        <v>0</v>
      </c>
      <c r="H51" s="21">
        <f t="shared" si="3"/>
        <v>500</v>
      </c>
      <c r="I51" s="21"/>
      <c r="J51" s="21">
        <f t="shared" si="4"/>
        <v>500</v>
      </c>
      <c r="K51" s="21">
        <f>K52</f>
        <v>500</v>
      </c>
      <c r="L51" s="21">
        <f>L52</f>
        <v>500</v>
      </c>
    </row>
    <row r="52" spans="1:12" ht="16.5" customHeight="1" hidden="1">
      <c r="A52" s="28" t="s">
        <v>31</v>
      </c>
      <c r="B52" s="23" t="s">
        <v>18</v>
      </c>
      <c r="C52" s="35" t="s">
        <v>33</v>
      </c>
      <c r="D52" s="36" t="s">
        <v>166</v>
      </c>
      <c r="E52" s="23" t="s">
        <v>20</v>
      </c>
      <c r="F52" s="21">
        <f>F53</f>
        <v>500</v>
      </c>
      <c r="G52" s="21">
        <f>'3.Вед. '!K56</f>
        <v>0</v>
      </c>
      <c r="H52" s="21">
        <f t="shared" si="3"/>
        <v>500</v>
      </c>
      <c r="I52" s="21"/>
      <c r="J52" s="21">
        <f t="shared" si="4"/>
        <v>500</v>
      </c>
      <c r="K52" s="21">
        <f>K53</f>
        <v>500</v>
      </c>
      <c r="L52" s="21">
        <f>L53</f>
        <v>500</v>
      </c>
    </row>
    <row r="53" spans="1:12" ht="15.75" customHeight="1" hidden="1">
      <c r="A53" s="28" t="s">
        <v>38</v>
      </c>
      <c r="B53" s="23" t="s">
        <v>18</v>
      </c>
      <c r="C53" s="35" t="s">
        <v>33</v>
      </c>
      <c r="D53" s="36" t="s">
        <v>166</v>
      </c>
      <c r="E53" s="23" t="s">
        <v>9</v>
      </c>
      <c r="F53" s="21">
        <f>'3.Вед. '!J57</f>
        <v>500</v>
      </c>
      <c r="G53" s="21">
        <f>'3.Вед. '!K57</f>
        <v>0</v>
      </c>
      <c r="H53" s="21">
        <f t="shared" si="3"/>
        <v>500</v>
      </c>
      <c r="I53" s="21"/>
      <c r="J53" s="21">
        <f t="shared" si="4"/>
        <v>500</v>
      </c>
      <c r="K53" s="21">
        <f>'3.Вед. '!O57</f>
        <v>500</v>
      </c>
      <c r="L53" s="21">
        <f>'3.Вед. '!P57</f>
        <v>500</v>
      </c>
    </row>
    <row r="54" spans="1:12" ht="49.5" customHeight="1" hidden="1">
      <c r="A54" s="138" t="s">
        <v>198</v>
      </c>
      <c r="B54" s="23" t="s">
        <v>18</v>
      </c>
      <c r="C54" s="35" t="s">
        <v>33</v>
      </c>
      <c r="D54" s="36" t="s">
        <v>199</v>
      </c>
      <c r="E54" s="29"/>
      <c r="F54" s="146">
        <v>0</v>
      </c>
      <c r="G54" s="147">
        <f>G56</f>
        <v>225</v>
      </c>
      <c r="H54" s="148">
        <f t="shared" si="3"/>
        <v>225</v>
      </c>
      <c r="I54" s="148"/>
      <c r="J54" s="21">
        <f t="shared" si="4"/>
        <v>225</v>
      </c>
      <c r="K54" s="23"/>
      <c r="L54" s="21">
        <v>0</v>
      </c>
    </row>
    <row r="55" spans="1:12" ht="21" customHeight="1" hidden="1">
      <c r="A55" s="34" t="s">
        <v>31</v>
      </c>
      <c r="B55" s="23" t="s">
        <v>18</v>
      </c>
      <c r="C55" s="35" t="s">
        <v>33</v>
      </c>
      <c r="D55" s="36" t="s">
        <v>199</v>
      </c>
      <c r="E55" s="29">
        <v>500</v>
      </c>
      <c r="F55" s="146">
        <v>0</v>
      </c>
      <c r="G55" s="147">
        <f>G56</f>
        <v>225</v>
      </c>
      <c r="H55" s="148">
        <f t="shared" si="3"/>
        <v>225</v>
      </c>
      <c r="I55" s="148"/>
      <c r="J55" s="21">
        <f t="shared" si="4"/>
        <v>225</v>
      </c>
      <c r="K55" s="23" t="s">
        <v>2</v>
      </c>
      <c r="L55" s="21">
        <v>0</v>
      </c>
    </row>
    <row r="56" spans="1:12" ht="19.5" customHeight="1" hidden="1">
      <c r="A56" s="34" t="s">
        <v>38</v>
      </c>
      <c r="B56" s="23" t="s">
        <v>18</v>
      </c>
      <c r="C56" s="35" t="s">
        <v>33</v>
      </c>
      <c r="D56" s="36" t="s">
        <v>199</v>
      </c>
      <c r="E56" s="29">
        <v>540</v>
      </c>
      <c r="F56" s="146">
        <v>0</v>
      </c>
      <c r="G56" s="147">
        <f>'3.Вед. '!K60</f>
        <v>225</v>
      </c>
      <c r="H56" s="148">
        <f t="shared" si="3"/>
        <v>225</v>
      </c>
      <c r="I56" s="148"/>
      <c r="J56" s="21">
        <f t="shared" si="4"/>
        <v>225</v>
      </c>
      <c r="K56" s="23" t="s">
        <v>3</v>
      </c>
      <c r="L56" s="21">
        <v>0</v>
      </c>
    </row>
    <row r="57" spans="1:12" ht="15.75" customHeight="1" hidden="1">
      <c r="A57" s="25" t="s">
        <v>11</v>
      </c>
      <c r="B57" s="30" t="s">
        <v>18</v>
      </c>
      <c r="C57" s="23" t="s">
        <v>33</v>
      </c>
      <c r="D57" s="30" t="s">
        <v>175</v>
      </c>
      <c r="E57" s="36"/>
      <c r="F57" s="23"/>
      <c r="G57" s="21">
        <f>'3.Вед. '!K61</f>
        <v>0</v>
      </c>
      <c r="H57" s="21">
        <f t="shared" si="3"/>
        <v>0</v>
      </c>
      <c r="I57" s="21"/>
      <c r="J57" s="21">
        <f t="shared" si="4"/>
        <v>0</v>
      </c>
      <c r="K57" s="21">
        <f>K59</f>
        <v>31500</v>
      </c>
      <c r="L57" s="21">
        <f>L59</f>
        <v>63500</v>
      </c>
    </row>
    <row r="58" spans="1:12" s="6" customFormat="1" ht="14.25" customHeight="1" hidden="1">
      <c r="A58" s="38" t="s">
        <v>4</v>
      </c>
      <c r="B58" s="23" t="s">
        <v>18</v>
      </c>
      <c r="C58" s="23" t="s">
        <v>33</v>
      </c>
      <c r="D58" s="31" t="s">
        <v>175</v>
      </c>
      <c r="E58" s="23" t="s">
        <v>5</v>
      </c>
      <c r="F58" s="21">
        <f>F59</f>
        <v>0</v>
      </c>
      <c r="G58" s="21">
        <f>'3.Вед. '!K62</f>
        <v>0</v>
      </c>
      <c r="H58" s="21">
        <f t="shared" si="3"/>
        <v>0</v>
      </c>
      <c r="I58" s="21"/>
      <c r="J58" s="21">
        <f t="shared" si="4"/>
        <v>0</v>
      </c>
      <c r="K58" s="21">
        <f>K59</f>
        <v>31500</v>
      </c>
      <c r="L58" s="21">
        <f>L59</f>
        <v>63500</v>
      </c>
    </row>
    <row r="59" spans="1:12" ht="15.75" customHeight="1" hidden="1">
      <c r="A59" s="25" t="s">
        <v>7</v>
      </c>
      <c r="B59" s="23" t="s">
        <v>18</v>
      </c>
      <c r="C59" s="35" t="s">
        <v>33</v>
      </c>
      <c r="D59" s="30" t="s">
        <v>175</v>
      </c>
      <c r="E59" s="23" t="s">
        <v>8</v>
      </c>
      <c r="F59" s="21">
        <f>'3.Вед. '!J63</f>
        <v>0</v>
      </c>
      <c r="G59" s="21">
        <f>'3.Вед. '!K63</f>
        <v>0</v>
      </c>
      <c r="H59" s="21">
        <f t="shared" si="3"/>
        <v>0</v>
      </c>
      <c r="I59" s="21"/>
      <c r="J59" s="21">
        <f t="shared" si="4"/>
        <v>0</v>
      </c>
      <c r="K59" s="21">
        <f>'3.Вед. '!O63</f>
        <v>31500</v>
      </c>
      <c r="L59" s="21">
        <f>'3.Вед. '!P63</f>
        <v>63500</v>
      </c>
    </row>
    <row r="60" spans="1:12" s="5" customFormat="1" ht="19.5" customHeight="1" hidden="1">
      <c r="A60" s="88" t="s">
        <v>34</v>
      </c>
      <c r="B60" s="83" t="s">
        <v>19</v>
      </c>
      <c r="C60" s="83"/>
      <c r="D60" s="83"/>
      <c r="E60" s="83"/>
      <c r="F60" s="105">
        <f>F61</f>
        <v>114948.95999999999</v>
      </c>
      <c r="G60" s="21">
        <f>'3.Вед. '!K64</f>
        <v>0</v>
      </c>
      <c r="H60" s="21">
        <f t="shared" si="3"/>
        <v>114948.95999999999</v>
      </c>
      <c r="I60" s="21"/>
      <c r="J60" s="21">
        <f t="shared" si="4"/>
        <v>114948.95999999999</v>
      </c>
      <c r="K60" s="105">
        <f>K61</f>
        <v>120127.92</v>
      </c>
      <c r="L60" s="105">
        <f>L61</f>
        <v>124362.8</v>
      </c>
    </row>
    <row r="61" spans="1:12" s="8" customFormat="1" ht="14.25" customHeight="1" hidden="1">
      <c r="A61" s="72" t="s">
        <v>35</v>
      </c>
      <c r="B61" s="23" t="s">
        <v>19</v>
      </c>
      <c r="C61" s="23" t="s">
        <v>21</v>
      </c>
      <c r="D61" s="23"/>
      <c r="E61" s="23"/>
      <c r="F61" s="21">
        <f>F62</f>
        <v>114948.95999999999</v>
      </c>
      <c r="G61" s="21">
        <f>'3.Вед. '!K65</f>
        <v>0</v>
      </c>
      <c r="H61" s="21">
        <f t="shared" si="3"/>
        <v>114948.95999999999</v>
      </c>
      <c r="I61" s="21"/>
      <c r="J61" s="21">
        <f t="shared" si="4"/>
        <v>114948.95999999999</v>
      </c>
      <c r="K61" s="21">
        <f>K62</f>
        <v>120127.92</v>
      </c>
      <c r="L61" s="21">
        <f>L62</f>
        <v>124362.8</v>
      </c>
    </row>
    <row r="62" spans="1:12" s="7" customFormat="1" ht="36.75" customHeight="1" hidden="1">
      <c r="A62" s="38" t="s">
        <v>176</v>
      </c>
      <c r="B62" s="23" t="s">
        <v>19</v>
      </c>
      <c r="C62" s="23" t="s">
        <v>21</v>
      </c>
      <c r="D62" s="36" t="s">
        <v>167</v>
      </c>
      <c r="E62" s="23"/>
      <c r="F62" s="21">
        <f>F63+F65</f>
        <v>114948.95999999999</v>
      </c>
      <c r="G62" s="21">
        <f>'3.Вед. '!K66</f>
        <v>0</v>
      </c>
      <c r="H62" s="21">
        <f t="shared" si="3"/>
        <v>114948.95999999999</v>
      </c>
      <c r="I62" s="21"/>
      <c r="J62" s="21">
        <f t="shared" si="4"/>
        <v>114948.95999999999</v>
      </c>
      <c r="K62" s="21">
        <f>K63+K65</f>
        <v>120127.92</v>
      </c>
      <c r="L62" s="21">
        <f>L63+L65</f>
        <v>124362.8</v>
      </c>
    </row>
    <row r="63" spans="1:12" ht="64.5" customHeight="1" hidden="1">
      <c r="A63" s="13" t="s">
        <v>44</v>
      </c>
      <c r="B63" s="23" t="s">
        <v>19</v>
      </c>
      <c r="C63" s="23" t="s">
        <v>21</v>
      </c>
      <c r="D63" s="36" t="s">
        <v>167</v>
      </c>
      <c r="E63" s="23" t="s">
        <v>0</v>
      </c>
      <c r="F63" s="21">
        <f>F64</f>
        <v>101400</v>
      </c>
      <c r="G63" s="21">
        <f>'3.Вед. '!K67</f>
        <v>4721</v>
      </c>
      <c r="H63" s="21">
        <f t="shared" si="3"/>
        <v>106121</v>
      </c>
      <c r="I63" s="21"/>
      <c r="J63" s="21">
        <f t="shared" si="4"/>
        <v>106121</v>
      </c>
      <c r="K63" s="21">
        <f>K64</f>
        <v>101400</v>
      </c>
      <c r="L63" s="21">
        <f>L64</f>
        <v>101400</v>
      </c>
    </row>
    <row r="64" spans="1:12" ht="25.5" customHeight="1" hidden="1">
      <c r="A64" s="13" t="s">
        <v>45</v>
      </c>
      <c r="B64" s="23" t="s">
        <v>19</v>
      </c>
      <c r="C64" s="23" t="s">
        <v>21</v>
      </c>
      <c r="D64" s="36" t="s">
        <v>167</v>
      </c>
      <c r="E64" s="23" t="s">
        <v>1</v>
      </c>
      <c r="F64" s="21">
        <f>'3.Вед. '!J68</f>
        <v>101400</v>
      </c>
      <c r="G64" s="21">
        <f>'3.Вед. '!K68</f>
        <v>4721</v>
      </c>
      <c r="H64" s="21">
        <f t="shared" si="3"/>
        <v>106121</v>
      </c>
      <c r="I64" s="21"/>
      <c r="J64" s="21">
        <f t="shared" si="4"/>
        <v>106121</v>
      </c>
      <c r="K64" s="21">
        <f>'3.Вед. '!O68</f>
        <v>101400</v>
      </c>
      <c r="L64" s="21">
        <f>'3.Вед. '!P68</f>
        <v>101400</v>
      </c>
    </row>
    <row r="65" spans="1:12" ht="25.5" customHeight="1" hidden="1">
      <c r="A65" s="116" t="s">
        <v>59</v>
      </c>
      <c r="B65" s="23" t="s">
        <v>19</v>
      </c>
      <c r="C65" s="23" t="s">
        <v>21</v>
      </c>
      <c r="D65" s="36" t="s">
        <v>167</v>
      </c>
      <c r="E65" s="23" t="s">
        <v>2</v>
      </c>
      <c r="F65" s="21">
        <f>F66</f>
        <v>13548.96</v>
      </c>
      <c r="G65" s="21">
        <f>G66</f>
        <v>-4721</v>
      </c>
      <c r="H65" s="21">
        <f t="shared" si="3"/>
        <v>8827.96</v>
      </c>
      <c r="I65" s="21"/>
      <c r="J65" s="21">
        <f t="shared" si="4"/>
        <v>8827.96</v>
      </c>
      <c r="K65" s="21">
        <f>K66</f>
        <v>18727.92</v>
      </c>
      <c r="L65" s="21">
        <f>L66</f>
        <v>22962.8</v>
      </c>
    </row>
    <row r="66" spans="1:12" ht="25.5" customHeight="1" hidden="1">
      <c r="A66" s="26" t="s">
        <v>47</v>
      </c>
      <c r="B66" s="23" t="s">
        <v>19</v>
      </c>
      <c r="C66" s="23" t="s">
        <v>21</v>
      </c>
      <c r="D66" s="36" t="s">
        <v>167</v>
      </c>
      <c r="E66" s="23" t="s">
        <v>3</v>
      </c>
      <c r="F66" s="21">
        <f>'3.Вед. '!J70</f>
        <v>13548.96</v>
      </c>
      <c r="G66" s="21">
        <f>'3.Вед. '!K70</f>
        <v>-4721</v>
      </c>
      <c r="H66" s="21">
        <f t="shared" si="3"/>
        <v>8827.96</v>
      </c>
      <c r="I66" s="21"/>
      <c r="J66" s="21">
        <f t="shared" si="4"/>
        <v>8827.96</v>
      </c>
      <c r="K66" s="21">
        <f>'3.Вед. '!O70</f>
        <v>18727.92</v>
      </c>
      <c r="L66" s="21">
        <f>'3.Вед. '!P70</f>
        <v>22962.8</v>
      </c>
    </row>
    <row r="67" spans="1:12" s="5" customFormat="1" ht="27.75" customHeight="1" hidden="1">
      <c r="A67" s="88" t="s">
        <v>27</v>
      </c>
      <c r="B67" s="83" t="s">
        <v>21</v>
      </c>
      <c r="C67" s="83"/>
      <c r="D67" s="83"/>
      <c r="E67" s="83"/>
      <c r="F67" s="105">
        <f>F68</f>
        <v>0</v>
      </c>
      <c r="G67" s="21">
        <f>'3.Вед. '!K71</f>
        <v>21000</v>
      </c>
      <c r="H67" s="21">
        <f t="shared" si="3"/>
        <v>21000</v>
      </c>
      <c r="I67" s="21"/>
      <c r="J67" s="21">
        <f t="shared" si="4"/>
        <v>21000</v>
      </c>
      <c r="K67" s="105">
        <f>K68</f>
        <v>0</v>
      </c>
      <c r="L67" s="105">
        <f>L68</f>
        <v>0</v>
      </c>
    </row>
    <row r="68" spans="1:12" s="6" customFormat="1" ht="39" customHeight="1" hidden="1">
      <c r="A68" s="72" t="s">
        <v>158</v>
      </c>
      <c r="B68" s="23" t="s">
        <v>21</v>
      </c>
      <c r="C68" s="35" t="s">
        <v>30</v>
      </c>
      <c r="D68" s="35"/>
      <c r="E68" s="23"/>
      <c r="F68" s="21">
        <f>F69</f>
        <v>0</v>
      </c>
      <c r="G68" s="21">
        <f>'3.Вед. '!K72</f>
        <v>21000</v>
      </c>
      <c r="H68" s="21">
        <f t="shared" si="3"/>
        <v>21000</v>
      </c>
      <c r="I68" s="21"/>
      <c r="J68" s="21">
        <f t="shared" si="4"/>
        <v>21000</v>
      </c>
      <c r="K68" s="21">
        <f>K69</f>
        <v>0</v>
      </c>
      <c r="L68" s="21">
        <f>L69</f>
        <v>0</v>
      </c>
    </row>
    <row r="69" spans="1:12" ht="15" customHeight="1" hidden="1">
      <c r="A69" s="38" t="s">
        <v>49</v>
      </c>
      <c r="B69" s="23" t="s">
        <v>21</v>
      </c>
      <c r="C69" s="23" t="s">
        <v>30</v>
      </c>
      <c r="D69" s="36" t="s">
        <v>195</v>
      </c>
      <c r="E69" s="23"/>
      <c r="F69" s="21">
        <f>'3.Вед. '!J73</f>
        <v>0</v>
      </c>
      <c r="G69" s="21">
        <f>'3.Вед. '!K73</f>
        <v>21000</v>
      </c>
      <c r="H69" s="21">
        <f t="shared" si="3"/>
        <v>21000</v>
      </c>
      <c r="I69" s="21"/>
      <c r="J69" s="21">
        <f t="shared" si="4"/>
        <v>21000</v>
      </c>
      <c r="K69" s="21">
        <f>K70+K72</f>
        <v>0</v>
      </c>
      <c r="L69" s="21">
        <f>L70+L72</f>
        <v>0</v>
      </c>
    </row>
    <row r="70" spans="1:12" ht="36.75" customHeight="1" hidden="1">
      <c r="A70" s="13" t="s">
        <v>44</v>
      </c>
      <c r="B70" s="23" t="s">
        <v>21</v>
      </c>
      <c r="C70" s="35" t="s">
        <v>30</v>
      </c>
      <c r="D70" s="36" t="s">
        <v>195</v>
      </c>
      <c r="E70" s="23" t="s">
        <v>0</v>
      </c>
      <c r="F70" s="21"/>
      <c r="G70" s="21">
        <f>'3.Вед. '!K74</f>
        <v>0</v>
      </c>
      <c r="H70" s="21">
        <f t="shared" si="3"/>
        <v>0</v>
      </c>
      <c r="I70" s="21"/>
      <c r="J70" s="21">
        <f t="shared" si="4"/>
        <v>0</v>
      </c>
      <c r="K70" s="21">
        <f>K71</f>
        <v>0</v>
      </c>
      <c r="L70" s="21">
        <f>L71</f>
        <v>0</v>
      </c>
    </row>
    <row r="71" spans="1:12" ht="27" customHeight="1" hidden="1">
      <c r="A71" s="13" t="s">
        <v>52</v>
      </c>
      <c r="B71" s="23" t="s">
        <v>21</v>
      </c>
      <c r="C71" s="35" t="s">
        <v>30</v>
      </c>
      <c r="D71" s="36" t="s">
        <v>195</v>
      </c>
      <c r="E71" s="23" t="s">
        <v>51</v>
      </c>
      <c r="F71" s="21"/>
      <c r="G71" s="21">
        <f>'3.Вед. '!K75</f>
        <v>0</v>
      </c>
      <c r="H71" s="21">
        <f t="shared" si="3"/>
        <v>0</v>
      </c>
      <c r="I71" s="21"/>
      <c r="J71" s="21">
        <f t="shared" si="4"/>
        <v>0</v>
      </c>
      <c r="K71" s="21"/>
      <c r="L71" s="21"/>
    </row>
    <row r="72" spans="1:12" ht="26.25" customHeight="1" hidden="1">
      <c r="A72" s="116" t="s">
        <v>59</v>
      </c>
      <c r="B72" s="23" t="s">
        <v>21</v>
      </c>
      <c r="C72" s="35" t="s">
        <v>30</v>
      </c>
      <c r="D72" s="36" t="s">
        <v>195</v>
      </c>
      <c r="E72" s="23" t="s">
        <v>2</v>
      </c>
      <c r="F72" s="21">
        <f>F73</f>
        <v>0</v>
      </c>
      <c r="G72" s="21">
        <f>'3.Вед. '!K76</f>
        <v>21000</v>
      </c>
      <c r="H72" s="21">
        <f t="shared" si="3"/>
        <v>21000</v>
      </c>
      <c r="I72" s="21"/>
      <c r="J72" s="21">
        <f t="shared" si="4"/>
        <v>21000</v>
      </c>
      <c r="K72" s="21">
        <f>K73</f>
        <v>0</v>
      </c>
      <c r="L72" s="21">
        <f>L73</f>
        <v>0</v>
      </c>
    </row>
    <row r="73" spans="1:12" ht="26.25" customHeight="1" hidden="1">
      <c r="A73" s="26" t="s">
        <v>47</v>
      </c>
      <c r="B73" s="23" t="s">
        <v>21</v>
      </c>
      <c r="C73" s="35" t="s">
        <v>30</v>
      </c>
      <c r="D73" s="36" t="s">
        <v>195</v>
      </c>
      <c r="E73" s="23" t="s">
        <v>3</v>
      </c>
      <c r="F73" s="21">
        <f>'3.Вед. '!J77</f>
        <v>0</v>
      </c>
      <c r="G73" s="21">
        <f>'3.Вед. '!K77</f>
        <v>21000</v>
      </c>
      <c r="H73" s="21">
        <f t="shared" si="3"/>
        <v>21000</v>
      </c>
      <c r="I73" s="21"/>
      <c r="J73" s="21">
        <f t="shared" si="4"/>
        <v>21000</v>
      </c>
      <c r="K73" s="21">
        <f>'3.Вед. '!O77</f>
        <v>0</v>
      </c>
      <c r="L73" s="21">
        <f>'3.Вед. '!P77</f>
        <v>0</v>
      </c>
    </row>
    <row r="74" spans="1:12" s="5" customFormat="1" ht="15.75" customHeight="1" hidden="1">
      <c r="A74" s="91" t="s">
        <v>54</v>
      </c>
      <c r="B74" s="83" t="s">
        <v>23</v>
      </c>
      <c r="C74" s="86"/>
      <c r="D74" s="86"/>
      <c r="E74" s="86"/>
      <c r="F74" s="105">
        <f aca="true" t="shared" si="7" ref="F74:H75">F75</f>
        <v>1013272</v>
      </c>
      <c r="G74" s="105">
        <f t="shared" si="7"/>
        <v>165965</v>
      </c>
      <c r="H74" s="105">
        <f t="shared" si="7"/>
        <v>1179237</v>
      </c>
      <c r="I74" s="105"/>
      <c r="J74" s="21">
        <f t="shared" si="4"/>
        <v>1179237</v>
      </c>
      <c r="K74" s="105">
        <f aca="true" t="shared" si="8" ref="K74:L77">K75</f>
        <v>1037725</v>
      </c>
      <c r="L74" s="105">
        <f t="shared" si="8"/>
        <v>1085594</v>
      </c>
    </row>
    <row r="75" spans="1:12" s="6" customFormat="1" ht="16.5" customHeight="1" hidden="1">
      <c r="A75" s="28" t="s">
        <v>55</v>
      </c>
      <c r="B75" s="23" t="s">
        <v>23</v>
      </c>
      <c r="C75" s="23" t="s">
        <v>56</v>
      </c>
      <c r="D75" s="23"/>
      <c r="E75" s="23"/>
      <c r="F75" s="21">
        <f t="shared" si="7"/>
        <v>1013272</v>
      </c>
      <c r="G75" s="21">
        <f t="shared" si="7"/>
        <v>165965</v>
      </c>
      <c r="H75" s="21">
        <f t="shared" si="7"/>
        <v>1179237</v>
      </c>
      <c r="I75" s="21"/>
      <c r="J75" s="21">
        <f t="shared" si="4"/>
        <v>1179237</v>
      </c>
      <c r="K75" s="21">
        <f t="shared" si="8"/>
        <v>1037725</v>
      </c>
      <c r="L75" s="21">
        <f t="shared" si="8"/>
        <v>1085594</v>
      </c>
    </row>
    <row r="76" spans="1:12" ht="194.25" customHeight="1" hidden="1">
      <c r="A76" s="28" t="s">
        <v>65</v>
      </c>
      <c r="B76" s="23" t="s">
        <v>23</v>
      </c>
      <c r="C76" s="23" t="s">
        <v>56</v>
      </c>
      <c r="D76" s="36" t="s">
        <v>168</v>
      </c>
      <c r="E76" s="23"/>
      <c r="F76" s="21">
        <f>F77</f>
        <v>1013272</v>
      </c>
      <c r="G76" s="21">
        <f>G78</f>
        <v>165965</v>
      </c>
      <c r="H76" s="21">
        <f t="shared" si="3"/>
        <v>1179237</v>
      </c>
      <c r="I76" s="21"/>
      <c r="J76" s="21">
        <f t="shared" si="4"/>
        <v>1179237</v>
      </c>
      <c r="K76" s="21">
        <f t="shared" si="8"/>
        <v>1037725</v>
      </c>
      <c r="L76" s="21">
        <f t="shared" si="8"/>
        <v>1085594</v>
      </c>
    </row>
    <row r="77" spans="1:12" ht="27" customHeight="1" hidden="1">
      <c r="A77" s="116" t="s">
        <v>59</v>
      </c>
      <c r="B77" s="23" t="s">
        <v>23</v>
      </c>
      <c r="C77" s="23" t="s">
        <v>56</v>
      </c>
      <c r="D77" s="36" t="s">
        <v>168</v>
      </c>
      <c r="E77" s="23" t="s">
        <v>2</v>
      </c>
      <c r="F77" s="21">
        <f>F78</f>
        <v>1013272</v>
      </c>
      <c r="G77" s="21">
        <f>G78</f>
        <v>165965</v>
      </c>
      <c r="H77" s="21">
        <f t="shared" si="3"/>
        <v>1179237</v>
      </c>
      <c r="I77" s="21"/>
      <c r="J77" s="21">
        <f aca="true" t="shared" si="9" ref="J77:J120">H77+I77</f>
        <v>1179237</v>
      </c>
      <c r="K77" s="21">
        <f t="shared" si="8"/>
        <v>1037725</v>
      </c>
      <c r="L77" s="21">
        <f t="shared" si="8"/>
        <v>1085594</v>
      </c>
    </row>
    <row r="78" spans="1:12" ht="27" customHeight="1" hidden="1">
      <c r="A78" s="26" t="s">
        <v>47</v>
      </c>
      <c r="B78" s="23" t="s">
        <v>23</v>
      </c>
      <c r="C78" s="23" t="s">
        <v>56</v>
      </c>
      <c r="D78" s="36" t="s">
        <v>168</v>
      </c>
      <c r="E78" s="23" t="s">
        <v>3</v>
      </c>
      <c r="F78" s="21">
        <f>'3.Вед. '!J82</f>
        <v>1013272</v>
      </c>
      <c r="G78" s="21">
        <f>'3.Вед. '!K82</f>
        <v>165965</v>
      </c>
      <c r="H78" s="21">
        <f t="shared" si="3"/>
        <v>1179237</v>
      </c>
      <c r="I78" s="21"/>
      <c r="J78" s="21">
        <f t="shared" si="9"/>
        <v>1179237</v>
      </c>
      <c r="K78" s="21">
        <f>'3.Вед. '!O82</f>
        <v>1037725</v>
      </c>
      <c r="L78" s="21">
        <f>'3.Вед. '!P82</f>
        <v>1085594</v>
      </c>
    </row>
    <row r="79" spans="1:12" ht="27" customHeight="1" hidden="1">
      <c r="A79" s="26" t="s">
        <v>138</v>
      </c>
      <c r="B79" s="23" t="s">
        <v>23</v>
      </c>
      <c r="C79" s="23" t="s">
        <v>140</v>
      </c>
      <c r="D79" s="36"/>
      <c r="E79" s="23"/>
      <c r="F79" s="21">
        <f>F82</f>
        <v>0</v>
      </c>
      <c r="G79" s="21"/>
      <c r="H79" s="21">
        <f t="shared" si="3"/>
        <v>0</v>
      </c>
      <c r="I79" s="21"/>
      <c r="J79" s="21">
        <f t="shared" si="9"/>
        <v>0</v>
      </c>
      <c r="K79" s="21"/>
      <c r="L79" s="21"/>
    </row>
    <row r="80" spans="1:12" ht="27" customHeight="1" hidden="1">
      <c r="A80" s="26" t="s">
        <v>139</v>
      </c>
      <c r="B80" s="23" t="s">
        <v>23</v>
      </c>
      <c r="C80" s="23" t="s">
        <v>140</v>
      </c>
      <c r="D80" s="36" t="s">
        <v>141</v>
      </c>
      <c r="E80" s="23"/>
      <c r="F80" s="21">
        <f>F82</f>
        <v>0</v>
      </c>
      <c r="G80" s="21"/>
      <c r="H80" s="21">
        <f t="shared" si="3"/>
        <v>0</v>
      </c>
      <c r="I80" s="21"/>
      <c r="J80" s="21">
        <f t="shared" si="9"/>
        <v>0</v>
      </c>
      <c r="K80" s="21"/>
      <c r="L80" s="21"/>
    </row>
    <row r="81" spans="1:12" ht="27" customHeight="1" hidden="1">
      <c r="A81" s="26" t="s">
        <v>59</v>
      </c>
      <c r="B81" s="23" t="s">
        <v>23</v>
      </c>
      <c r="C81" s="23" t="s">
        <v>140</v>
      </c>
      <c r="D81" s="36" t="s">
        <v>141</v>
      </c>
      <c r="E81" s="23" t="s">
        <v>2</v>
      </c>
      <c r="F81" s="21">
        <f>F82</f>
        <v>0</v>
      </c>
      <c r="G81" s="21"/>
      <c r="H81" s="21">
        <f t="shared" si="3"/>
        <v>0</v>
      </c>
      <c r="I81" s="21"/>
      <c r="J81" s="21">
        <f t="shared" si="9"/>
        <v>0</v>
      </c>
      <c r="K81" s="21"/>
      <c r="L81" s="21"/>
    </row>
    <row r="82" spans="1:12" ht="27" customHeight="1" hidden="1">
      <c r="A82" s="26" t="s">
        <v>47</v>
      </c>
      <c r="B82" s="23" t="s">
        <v>23</v>
      </c>
      <c r="C82" s="23" t="s">
        <v>140</v>
      </c>
      <c r="D82" s="36" t="s">
        <v>141</v>
      </c>
      <c r="E82" s="23" t="s">
        <v>3</v>
      </c>
      <c r="F82" s="21">
        <f>'3.Вед. '!J86</f>
        <v>0</v>
      </c>
      <c r="G82" s="21"/>
      <c r="H82" s="21">
        <f t="shared" si="3"/>
        <v>0</v>
      </c>
      <c r="I82" s="21"/>
      <c r="J82" s="21">
        <f t="shared" si="9"/>
        <v>0</v>
      </c>
      <c r="K82" s="21"/>
      <c r="L82" s="21"/>
    </row>
    <row r="83" spans="1:12" s="14" customFormat="1" ht="15.75" customHeight="1">
      <c r="A83" s="117" t="s">
        <v>28</v>
      </c>
      <c r="B83" s="89" t="s">
        <v>24</v>
      </c>
      <c r="C83" s="89"/>
      <c r="D83" s="89"/>
      <c r="E83" s="89"/>
      <c r="F83" s="106">
        <f aca="true" t="shared" si="10" ref="F83:L83">F84+F95+F88</f>
        <v>371076.45</v>
      </c>
      <c r="G83" s="106">
        <f t="shared" si="10"/>
        <v>-200901.03000000003</v>
      </c>
      <c r="H83" s="106">
        <f t="shared" si="10"/>
        <v>170175.41999999998</v>
      </c>
      <c r="I83" s="106">
        <f t="shared" si="10"/>
        <v>13178.43</v>
      </c>
      <c r="J83" s="106">
        <f t="shared" si="10"/>
        <v>183353.84999999998</v>
      </c>
      <c r="K83" s="106">
        <f t="shared" si="10"/>
        <v>102263</v>
      </c>
      <c r="L83" s="106">
        <f t="shared" si="10"/>
        <v>100442</v>
      </c>
    </row>
    <row r="84" spans="1:12" s="14" customFormat="1" ht="15" customHeight="1" hidden="1">
      <c r="A84" s="13" t="s">
        <v>36</v>
      </c>
      <c r="B84" s="30" t="s">
        <v>24</v>
      </c>
      <c r="C84" s="30" t="s">
        <v>18</v>
      </c>
      <c r="D84" s="30"/>
      <c r="E84" s="30"/>
      <c r="F84" s="32">
        <f>F85</f>
        <v>0</v>
      </c>
      <c r="G84" s="32"/>
      <c r="H84" s="21">
        <f aca="true" t="shared" si="11" ref="H84:H120">F84+G84</f>
        <v>0</v>
      </c>
      <c r="I84" s="21"/>
      <c r="J84" s="21">
        <f t="shared" si="9"/>
        <v>0</v>
      </c>
      <c r="K84" s="32">
        <f aca="true" t="shared" si="12" ref="K84:L86">K85</f>
        <v>0</v>
      </c>
      <c r="L84" s="32">
        <f t="shared" si="12"/>
        <v>0</v>
      </c>
    </row>
    <row r="85" spans="1:12" s="15" customFormat="1" ht="100.5" customHeight="1" hidden="1">
      <c r="A85" s="13" t="s">
        <v>67</v>
      </c>
      <c r="B85" s="30" t="s">
        <v>24</v>
      </c>
      <c r="C85" s="30" t="s">
        <v>18</v>
      </c>
      <c r="D85" s="36" t="s">
        <v>66</v>
      </c>
      <c r="E85" s="30"/>
      <c r="F85" s="32">
        <f>F86</f>
        <v>0</v>
      </c>
      <c r="G85" s="32"/>
      <c r="H85" s="21">
        <f t="shared" si="11"/>
        <v>0</v>
      </c>
      <c r="I85" s="21"/>
      <c r="J85" s="21">
        <f t="shared" si="9"/>
        <v>0</v>
      </c>
      <c r="K85" s="32">
        <f t="shared" si="12"/>
        <v>0</v>
      </c>
      <c r="L85" s="32">
        <f t="shared" si="12"/>
        <v>0</v>
      </c>
    </row>
    <row r="86" spans="1:12" s="15" customFormat="1" ht="25.5" customHeight="1" hidden="1">
      <c r="A86" s="116" t="s">
        <v>59</v>
      </c>
      <c r="B86" s="30" t="s">
        <v>24</v>
      </c>
      <c r="C86" s="30" t="s">
        <v>18</v>
      </c>
      <c r="D86" s="36" t="s">
        <v>66</v>
      </c>
      <c r="E86" s="30" t="s">
        <v>2</v>
      </c>
      <c r="F86" s="32">
        <f>F87</f>
        <v>0</v>
      </c>
      <c r="G86" s="32"/>
      <c r="H86" s="21">
        <f t="shared" si="11"/>
        <v>0</v>
      </c>
      <c r="I86" s="21"/>
      <c r="J86" s="21">
        <f t="shared" si="9"/>
        <v>0</v>
      </c>
      <c r="K86" s="32">
        <f t="shared" si="12"/>
        <v>0</v>
      </c>
      <c r="L86" s="32">
        <f t="shared" si="12"/>
        <v>0</v>
      </c>
    </row>
    <row r="87" spans="1:12" s="15" customFormat="1" ht="25.5" customHeight="1" hidden="1">
      <c r="A87" s="26" t="s">
        <v>47</v>
      </c>
      <c r="B87" s="30" t="s">
        <v>24</v>
      </c>
      <c r="C87" s="30" t="s">
        <v>18</v>
      </c>
      <c r="D87" s="36" t="s">
        <v>66</v>
      </c>
      <c r="E87" s="30" t="s">
        <v>3</v>
      </c>
      <c r="F87" s="32">
        <f>'3.Вед. '!J91</f>
        <v>0</v>
      </c>
      <c r="G87" s="32"/>
      <c r="H87" s="21">
        <f t="shared" si="11"/>
        <v>0</v>
      </c>
      <c r="I87" s="21"/>
      <c r="J87" s="21">
        <f t="shared" si="9"/>
        <v>0</v>
      </c>
      <c r="K87" s="32">
        <f>'3.Вед. '!O91</f>
        <v>0</v>
      </c>
      <c r="L87" s="32">
        <f>'3.Вед. '!P91</f>
        <v>0</v>
      </c>
    </row>
    <row r="88" spans="1:12" s="15" customFormat="1" ht="15.75" customHeight="1" hidden="1">
      <c r="A88" s="24" t="s">
        <v>117</v>
      </c>
      <c r="B88" s="30" t="s">
        <v>24</v>
      </c>
      <c r="C88" s="30" t="s">
        <v>19</v>
      </c>
      <c r="D88" s="36"/>
      <c r="E88" s="30"/>
      <c r="F88" s="32">
        <f>F92+F91</f>
        <v>0</v>
      </c>
      <c r="G88" s="32"/>
      <c r="H88" s="21">
        <f t="shared" si="11"/>
        <v>0</v>
      </c>
      <c r="I88" s="21"/>
      <c r="J88" s="21">
        <f t="shared" si="9"/>
        <v>0</v>
      </c>
      <c r="K88" s="32">
        <f>K92</f>
        <v>0</v>
      </c>
      <c r="L88" s="32">
        <f>L92</f>
        <v>0</v>
      </c>
    </row>
    <row r="89" spans="1:12" s="15" customFormat="1" ht="15.75" customHeight="1" hidden="1">
      <c r="A89" s="24" t="s">
        <v>146</v>
      </c>
      <c r="B89" s="30" t="s">
        <v>24</v>
      </c>
      <c r="C89" s="30" t="s">
        <v>19</v>
      </c>
      <c r="D89" s="36" t="s">
        <v>147</v>
      </c>
      <c r="E89" s="30"/>
      <c r="F89" s="32">
        <f>F91</f>
        <v>0</v>
      </c>
      <c r="G89" s="32"/>
      <c r="H89" s="21">
        <f t="shared" si="11"/>
        <v>0</v>
      </c>
      <c r="I89" s="21"/>
      <c r="J89" s="21">
        <f t="shared" si="9"/>
        <v>0</v>
      </c>
      <c r="K89" s="32"/>
      <c r="L89" s="32"/>
    </row>
    <row r="90" spans="1:12" s="15" customFormat="1" ht="31.5" customHeight="1" hidden="1">
      <c r="A90" s="24" t="s">
        <v>59</v>
      </c>
      <c r="B90" s="30" t="s">
        <v>24</v>
      </c>
      <c r="C90" s="30" t="s">
        <v>19</v>
      </c>
      <c r="D90" s="36" t="s">
        <v>147</v>
      </c>
      <c r="E90" s="30" t="s">
        <v>2</v>
      </c>
      <c r="F90" s="32">
        <f>F91</f>
        <v>0</v>
      </c>
      <c r="G90" s="32"/>
      <c r="H90" s="21">
        <f t="shared" si="11"/>
        <v>0</v>
      </c>
      <c r="I90" s="21"/>
      <c r="J90" s="21">
        <f t="shared" si="9"/>
        <v>0</v>
      </c>
      <c r="K90" s="32"/>
      <c r="L90" s="32"/>
    </row>
    <row r="91" spans="1:12" s="15" customFormat="1" ht="39" customHeight="1" hidden="1">
      <c r="A91" s="24" t="s">
        <v>47</v>
      </c>
      <c r="B91" s="30" t="s">
        <v>24</v>
      </c>
      <c r="C91" s="30" t="s">
        <v>19</v>
      </c>
      <c r="D91" s="36" t="s">
        <v>147</v>
      </c>
      <c r="E91" s="30" t="s">
        <v>3</v>
      </c>
      <c r="F91" s="32">
        <f>'3.Вед. '!J95</f>
        <v>0</v>
      </c>
      <c r="G91" s="32"/>
      <c r="H91" s="21">
        <f t="shared" si="11"/>
        <v>0</v>
      </c>
      <c r="I91" s="21"/>
      <c r="J91" s="21">
        <f t="shared" si="9"/>
        <v>0</v>
      </c>
      <c r="K91" s="32"/>
      <c r="L91" s="32"/>
    </row>
    <row r="92" spans="1:12" s="15" customFormat="1" ht="78.75" customHeight="1" hidden="1">
      <c r="A92" s="61" t="s">
        <v>125</v>
      </c>
      <c r="B92" s="30" t="s">
        <v>24</v>
      </c>
      <c r="C92" s="30" t="s">
        <v>19</v>
      </c>
      <c r="D92" s="36" t="s">
        <v>127</v>
      </c>
      <c r="E92" s="30"/>
      <c r="F92" s="32">
        <f>F93</f>
        <v>0</v>
      </c>
      <c r="G92" s="32"/>
      <c r="H92" s="21">
        <f t="shared" si="11"/>
        <v>0</v>
      </c>
      <c r="I92" s="21"/>
      <c r="J92" s="21">
        <f t="shared" si="9"/>
        <v>0</v>
      </c>
      <c r="K92" s="32">
        <f>K93</f>
        <v>0</v>
      </c>
      <c r="L92" s="32">
        <f>L93</f>
        <v>0</v>
      </c>
    </row>
    <row r="93" spans="1:12" s="15" customFormat="1" ht="25.5" customHeight="1" hidden="1">
      <c r="A93" s="116" t="s">
        <v>59</v>
      </c>
      <c r="B93" s="30" t="s">
        <v>24</v>
      </c>
      <c r="C93" s="30" t="s">
        <v>19</v>
      </c>
      <c r="D93" s="36" t="s">
        <v>127</v>
      </c>
      <c r="E93" s="30" t="s">
        <v>2</v>
      </c>
      <c r="F93" s="32">
        <f>F94</f>
        <v>0</v>
      </c>
      <c r="G93" s="32"/>
      <c r="H93" s="21">
        <f t="shared" si="11"/>
        <v>0</v>
      </c>
      <c r="I93" s="21"/>
      <c r="J93" s="21">
        <f t="shared" si="9"/>
        <v>0</v>
      </c>
      <c r="K93" s="32">
        <f>K94</f>
        <v>0</v>
      </c>
      <c r="L93" s="32">
        <f>L94</f>
        <v>0</v>
      </c>
    </row>
    <row r="94" spans="1:12" s="15" customFormat="1" ht="25.5" customHeight="1" hidden="1">
      <c r="A94" s="26" t="s">
        <v>47</v>
      </c>
      <c r="B94" s="30" t="s">
        <v>24</v>
      </c>
      <c r="C94" s="30" t="s">
        <v>19</v>
      </c>
      <c r="D94" s="36" t="s">
        <v>127</v>
      </c>
      <c r="E94" s="30" t="s">
        <v>3</v>
      </c>
      <c r="F94" s="32">
        <f>'3.Вед. '!J98</f>
        <v>0</v>
      </c>
      <c r="G94" s="32"/>
      <c r="H94" s="21">
        <f t="shared" si="11"/>
        <v>0</v>
      </c>
      <c r="I94" s="21"/>
      <c r="J94" s="21">
        <f t="shared" si="9"/>
        <v>0</v>
      </c>
      <c r="K94" s="32">
        <f>'3.Вед. '!O98</f>
        <v>0</v>
      </c>
      <c r="L94" s="32">
        <f>'3.Вед. '!P98</f>
        <v>0</v>
      </c>
    </row>
    <row r="95" spans="1:12" s="16" customFormat="1" ht="15" customHeight="1">
      <c r="A95" s="13" t="s">
        <v>37</v>
      </c>
      <c r="B95" s="30" t="s">
        <v>24</v>
      </c>
      <c r="C95" s="30" t="s">
        <v>21</v>
      </c>
      <c r="D95" s="30"/>
      <c r="E95" s="30"/>
      <c r="F95" s="32">
        <f>F96+F102+F99+F105+F108</f>
        <v>371076.45</v>
      </c>
      <c r="G95" s="32">
        <f>G96+G102+G99+G105+G108</f>
        <v>-200901.03000000003</v>
      </c>
      <c r="H95" s="32">
        <f>H96+H102+H99+H105+H108</f>
        <v>170175.41999999998</v>
      </c>
      <c r="I95" s="32">
        <f>I96+I102+I99+I105+I108</f>
        <v>13178.43</v>
      </c>
      <c r="J95" s="32">
        <f>J96+J102+J99+J105+J108</f>
        <v>183353.84999999998</v>
      </c>
      <c r="K95" s="32">
        <f>K96+K102+K99+K105</f>
        <v>102263</v>
      </c>
      <c r="L95" s="32">
        <f>L96+L102+L99+L105</f>
        <v>100442</v>
      </c>
    </row>
    <row r="96" spans="1:12" s="15" customFormat="1" ht="15" customHeight="1">
      <c r="A96" s="13" t="s">
        <v>68</v>
      </c>
      <c r="B96" s="30" t="s">
        <v>24</v>
      </c>
      <c r="C96" s="30" t="s">
        <v>21</v>
      </c>
      <c r="D96" s="36" t="s">
        <v>169</v>
      </c>
      <c r="E96" s="30"/>
      <c r="F96" s="32">
        <f aca="true" t="shared" si="13" ref="F96:L97">F97</f>
        <v>100000</v>
      </c>
      <c r="G96" s="32">
        <f t="shared" si="13"/>
        <v>54181.55</v>
      </c>
      <c r="H96" s="32">
        <f t="shared" si="13"/>
        <v>154181.55</v>
      </c>
      <c r="I96" s="32">
        <f t="shared" si="13"/>
        <v>-8726.57</v>
      </c>
      <c r="J96" s="32">
        <f t="shared" si="13"/>
        <v>145454.97999999998</v>
      </c>
      <c r="K96" s="32">
        <f t="shared" si="13"/>
        <v>100000</v>
      </c>
      <c r="L96" s="32">
        <f t="shared" si="13"/>
        <v>85000</v>
      </c>
    </row>
    <row r="97" spans="1:12" s="15" customFormat="1" ht="28.5" customHeight="1">
      <c r="A97" s="116" t="s">
        <v>59</v>
      </c>
      <c r="B97" s="30" t="s">
        <v>24</v>
      </c>
      <c r="C97" s="30" t="s">
        <v>21</v>
      </c>
      <c r="D97" s="36" t="s">
        <v>169</v>
      </c>
      <c r="E97" s="30" t="s">
        <v>2</v>
      </c>
      <c r="F97" s="32">
        <f t="shared" si="13"/>
        <v>100000</v>
      </c>
      <c r="G97" s="32">
        <f>G98</f>
        <v>54181.55</v>
      </c>
      <c r="H97" s="21">
        <f t="shared" si="11"/>
        <v>154181.55</v>
      </c>
      <c r="I97" s="21">
        <f>I98</f>
        <v>-8726.57</v>
      </c>
      <c r="J97" s="21">
        <f t="shared" si="9"/>
        <v>145454.97999999998</v>
      </c>
      <c r="K97" s="32">
        <f t="shared" si="13"/>
        <v>100000</v>
      </c>
      <c r="L97" s="32">
        <f t="shared" si="13"/>
        <v>85000</v>
      </c>
    </row>
    <row r="98" spans="1:12" s="15" customFormat="1" ht="28.5" customHeight="1">
      <c r="A98" s="26" t="s">
        <v>47</v>
      </c>
      <c r="B98" s="30" t="s">
        <v>24</v>
      </c>
      <c r="C98" s="30" t="s">
        <v>21</v>
      </c>
      <c r="D98" s="36" t="s">
        <v>169</v>
      </c>
      <c r="E98" s="30" t="s">
        <v>3</v>
      </c>
      <c r="F98" s="32">
        <f>'3.Вед. '!J102</f>
        <v>100000</v>
      </c>
      <c r="G98" s="32">
        <f>'3.Вед. '!K102</f>
        <v>54181.55</v>
      </c>
      <c r="H98" s="21">
        <f t="shared" si="11"/>
        <v>154181.55</v>
      </c>
      <c r="I98" s="21">
        <f>'3.Вед. '!M102</f>
        <v>-8726.57</v>
      </c>
      <c r="J98" s="21">
        <f t="shared" si="9"/>
        <v>145454.97999999998</v>
      </c>
      <c r="K98" s="32">
        <f>'3.Вед. '!O102</f>
        <v>100000</v>
      </c>
      <c r="L98" s="32">
        <f>'3.Вед. '!P102</f>
        <v>85000</v>
      </c>
    </row>
    <row r="99" spans="1:12" s="15" customFormat="1" ht="16.5" customHeight="1">
      <c r="A99" s="26" t="s">
        <v>116</v>
      </c>
      <c r="B99" s="30" t="s">
        <v>24</v>
      </c>
      <c r="C99" s="30" t="s">
        <v>21</v>
      </c>
      <c r="D99" s="36" t="s">
        <v>170</v>
      </c>
      <c r="E99" s="30"/>
      <c r="F99" s="32">
        <f aca="true" t="shared" si="14" ref="F99:L100">F100</f>
        <v>0</v>
      </c>
      <c r="G99" s="32">
        <f t="shared" si="14"/>
        <v>10000</v>
      </c>
      <c r="H99" s="32">
        <f t="shared" si="14"/>
        <v>10000</v>
      </c>
      <c r="I99" s="32">
        <f>I100</f>
        <v>9205</v>
      </c>
      <c r="J99" s="21">
        <f t="shared" si="9"/>
        <v>19205</v>
      </c>
      <c r="K99" s="32">
        <f t="shared" si="14"/>
        <v>0</v>
      </c>
      <c r="L99" s="32">
        <f t="shared" si="14"/>
        <v>10000</v>
      </c>
    </row>
    <row r="100" spans="1:12" s="15" customFormat="1" ht="28.5" customHeight="1">
      <c r="A100" s="116" t="s">
        <v>59</v>
      </c>
      <c r="B100" s="30" t="s">
        <v>24</v>
      </c>
      <c r="C100" s="30" t="s">
        <v>21</v>
      </c>
      <c r="D100" s="36" t="s">
        <v>170</v>
      </c>
      <c r="E100" s="30" t="s">
        <v>2</v>
      </c>
      <c r="F100" s="32">
        <f t="shared" si="14"/>
        <v>0</v>
      </c>
      <c r="G100" s="32">
        <f>G101</f>
        <v>10000</v>
      </c>
      <c r="H100" s="21">
        <f t="shared" si="11"/>
        <v>10000</v>
      </c>
      <c r="I100" s="21">
        <f>I101</f>
        <v>9205</v>
      </c>
      <c r="J100" s="21">
        <f t="shared" si="9"/>
        <v>19205</v>
      </c>
      <c r="K100" s="32">
        <f t="shared" si="14"/>
        <v>0</v>
      </c>
      <c r="L100" s="32">
        <f t="shared" si="14"/>
        <v>10000</v>
      </c>
    </row>
    <row r="101" spans="1:12" s="15" customFormat="1" ht="28.5" customHeight="1">
      <c r="A101" s="26" t="s">
        <v>47</v>
      </c>
      <c r="B101" s="30" t="s">
        <v>24</v>
      </c>
      <c r="C101" s="30" t="s">
        <v>21</v>
      </c>
      <c r="D101" s="36" t="s">
        <v>170</v>
      </c>
      <c r="E101" s="30" t="s">
        <v>3</v>
      </c>
      <c r="F101" s="32">
        <f>'3.Вед. '!J105</f>
        <v>0</v>
      </c>
      <c r="G101" s="32">
        <f>'3.Вед. '!K105</f>
        <v>10000</v>
      </c>
      <c r="H101" s="21">
        <f t="shared" si="11"/>
        <v>10000</v>
      </c>
      <c r="I101" s="21">
        <f>'3.Вед. '!M105</f>
        <v>9205</v>
      </c>
      <c r="J101" s="21">
        <f t="shared" si="9"/>
        <v>19205</v>
      </c>
      <c r="K101" s="32">
        <f>'3.Вед. '!O105</f>
        <v>0</v>
      </c>
      <c r="L101" s="32">
        <f>'3.Вед. '!P105</f>
        <v>10000</v>
      </c>
    </row>
    <row r="102" spans="1:12" s="15" customFormat="1" ht="15" customHeight="1">
      <c r="A102" s="13" t="s">
        <v>50</v>
      </c>
      <c r="B102" s="30" t="s">
        <v>24</v>
      </c>
      <c r="C102" s="30" t="s">
        <v>21</v>
      </c>
      <c r="D102" s="36" t="s">
        <v>171</v>
      </c>
      <c r="E102" s="30"/>
      <c r="F102" s="32">
        <f aca="true" t="shared" si="15" ref="F102:L103">F103</f>
        <v>5993.87</v>
      </c>
      <c r="G102" s="32">
        <f t="shared" si="15"/>
        <v>0</v>
      </c>
      <c r="H102" s="32">
        <f t="shared" si="15"/>
        <v>5993.87</v>
      </c>
      <c r="I102" s="32">
        <f>I104</f>
        <v>12700</v>
      </c>
      <c r="J102" s="21">
        <f t="shared" si="9"/>
        <v>18693.87</v>
      </c>
      <c r="K102" s="32">
        <f t="shared" si="15"/>
        <v>2263</v>
      </c>
      <c r="L102" s="32">
        <f t="shared" si="15"/>
        <v>5442</v>
      </c>
    </row>
    <row r="103" spans="1:12" s="15" customFormat="1" ht="25.5" customHeight="1">
      <c r="A103" s="116" t="s">
        <v>59</v>
      </c>
      <c r="B103" s="30" t="s">
        <v>24</v>
      </c>
      <c r="C103" s="30" t="s">
        <v>21</v>
      </c>
      <c r="D103" s="36" t="s">
        <v>171</v>
      </c>
      <c r="E103" s="30" t="s">
        <v>2</v>
      </c>
      <c r="F103" s="32">
        <f t="shared" si="15"/>
        <v>5993.87</v>
      </c>
      <c r="G103" s="32"/>
      <c r="H103" s="21">
        <f t="shared" si="11"/>
        <v>5993.87</v>
      </c>
      <c r="I103" s="21">
        <f>I104</f>
        <v>12700</v>
      </c>
      <c r="J103" s="21">
        <f t="shared" si="9"/>
        <v>18693.87</v>
      </c>
      <c r="K103" s="32">
        <f t="shared" si="15"/>
        <v>2263</v>
      </c>
      <c r="L103" s="32">
        <f t="shared" si="15"/>
        <v>5442</v>
      </c>
    </row>
    <row r="104" spans="1:12" ht="33" customHeight="1">
      <c r="A104" s="26" t="s">
        <v>47</v>
      </c>
      <c r="B104" s="30" t="s">
        <v>24</v>
      </c>
      <c r="C104" s="30" t="s">
        <v>21</v>
      </c>
      <c r="D104" s="36" t="s">
        <v>171</v>
      </c>
      <c r="E104" s="30" t="s">
        <v>3</v>
      </c>
      <c r="F104" s="21">
        <f>'3.Вед. '!J108</f>
        <v>5993.87</v>
      </c>
      <c r="G104" s="21"/>
      <c r="H104" s="21">
        <f t="shared" si="11"/>
        <v>5993.87</v>
      </c>
      <c r="I104" s="21">
        <f>'3.Вед. '!M108</f>
        <v>12700</v>
      </c>
      <c r="J104" s="21">
        <f t="shared" si="9"/>
        <v>18693.87</v>
      </c>
      <c r="K104" s="21">
        <f>'3.Вед. '!O108</f>
        <v>2263</v>
      </c>
      <c r="L104" s="21">
        <f>'3.Вед. '!P108</f>
        <v>5442</v>
      </c>
    </row>
    <row r="105" spans="1:12" ht="14.25" customHeight="1" hidden="1">
      <c r="A105" s="26" t="s">
        <v>142</v>
      </c>
      <c r="B105" s="30" t="s">
        <v>24</v>
      </c>
      <c r="C105" s="30" t="s">
        <v>21</v>
      </c>
      <c r="D105" s="30" t="s">
        <v>143</v>
      </c>
      <c r="E105" s="30"/>
      <c r="F105" s="21">
        <f>F107</f>
        <v>0</v>
      </c>
      <c r="G105" s="21"/>
      <c r="H105" s="21">
        <f t="shared" si="11"/>
        <v>0</v>
      </c>
      <c r="I105" s="21"/>
      <c r="J105" s="21">
        <f t="shared" si="9"/>
        <v>0</v>
      </c>
      <c r="K105" s="21"/>
      <c r="L105" s="21"/>
    </row>
    <row r="106" spans="1:12" ht="27" customHeight="1" hidden="1">
      <c r="A106" s="26" t="s">
        <v>59</v>
      </c>
      <c r="B106" s="30" t="s">
        <v>24</v>
      </c>
      <c r="C106" s="30" t="s">
        <v>21</v>
      </c>
      <c r="D106" s="30" t="s">
        <v>143</v>
      </c>
      <c r="E106" s="30" t="s">
        <v>2</v>
      </c>
      <c r="F106" s="21">
        <f>F107</f>
        <v>0</v>
      </c>
      <c r="G106" s="21"/>
      <c r="H106" s="21">
        <f t="shared" si="11"/>
        <v>0</v>
      </c>
      <c r="I106" s="21"/>
      <c r="J106" s="21">
        <f t="shared" si="9"/>
        <v>0</v>
      </c>
      <c r="K106" s="21"/>
      <c r="L106" s="21"/>
    </row>
    <row r="107" spans="1:12" ht="36" customHeight="1" hidden="1">
      <c r="A107" s="26" t="s">
        <v>47</v>
      </c>
      <c r="B107" s="30" t="s">
        <v>24</v>
      </c>
      <c r="C107" s="30" t="s">
        <v>21</v>
      </c>
      <c r="D107" s="30" t="s">
        <v>143</v>
      </c>
      <c r="E107" s="30" t="s">
        <v>3</v>
      </c>
      <c r="F107" s="21">
        <f>'3.Вед. '!J111</f>
        <v>0</v>
      </c>
      <c r="G107" s="21"/>
      <c r="H107" s="21">
        <f t="shared" si="11"/>
        <v>0</v>
      </c>
      <c r="I107" s="21"/>
      <c r="J107" s="21">
        <f t="shared" si="9"/>
        <v>0</v>
      </c>
      <c r="K107" s="21"/>
      <c r="L107" s="21"/>
    </row>
    <row r="108" spans="1:12" ht="36" customHeight="1" hidden="1">
      <c r="A108" s="26" t="s">
        <v>178</v>
      </c>
      <c r="B108" s="30" t="s">
        <v>24</v>
      </c>
      <c r="C108" s="30" t="s">
        <v>21</v>
      </c>
      <c r="D108" s="30" t="s">
        <v>179</v>
      </c>
      <c r="E108" s="30"/>
      <c r="F108" s="21">
        <f>F110</f>
        <v>265082.58</v>
      </c>
      <c r="G108" s="21">
        <f>G110</f>
        <v>-265082.58</v>
      </c>
      <c r="H108" s="21">
        <f>H110</f>
        <v>0</v>
      </c>
      <c r="I108" s="21"/>
      <c r="J108" s="21">
        <f t="shared" si="9"/>
        <v>0</v>
      </c>
      <c r="K108" s="21"/>
      <c r="L108" s="21"/>
    </row>
    <row r="109" spans="1:12" ht="31.5" customHeight="1" hidden="1">
      <c r="A109" s="26" t="s">
        <v>59</v>
      </c>
      <c r="B109" s="30" t="s">
        <v>24</v>
      </c>
      <c r="C109" s="30" t="s">
        <v>21</v>
      </c>
      <c r="D109" s="30" t="s">
        <v>179</v>
      </c>
      <c r="E109" s="30" t="s">
        <v>2</v>
      </c>
      <c r="F109" s="21">
        <f>F110</f>
        <v>265082.58</v>
      </c>
      <c r="G109" s="21">
        <f>G110</f>
        <v>-265082.58</v>
      </c>
      <c r="H109" s="21">
        <f t="shared" si="11"/>
        <v>0</v>
      </c>
      <c r="I109" s="21"/>
      <c r="J109" s="21">
        <f t="shared" si="9"/>
        <v>0</v>
      </c>
      <c r="K109" s="21"/>
      <c r="L109" s="21"/>
    </row>
    <row r="110" spans="1:12" ht="36" customHeight="1" hidden="1">
      <c r="A110" s="26" t="s">
        <v>47</v>
      </c>
      <c r="B110" s="30" t="s">
        <v>24</v>
      </c>
      <c r="C110" s="30" t="s">
        <v>21</v>
      </c>
      <c r="D110" s="30" t="s">
        <v>179</v>
      </c>
      <c r="E110" s="30" t="s">
        <v>3</v>
      </c>
      <c r="F110" s="21">
        <f>'3.Вед. '!J114</f>
        <v>265082.58</v>
      </c>
      <c r="G110" s="21">
        <f>'3.Вед. '!K114</f>
        <v>-265082.58</v>
      </c>
      <c r="H110" s="21">
        <f t="shared" si="11"/>
        <v>0</v>
      </c>
      <c r="I110" s="21"/>
      <c r="J110" s="21">
        <f t="shared" si="9"/>
        <v>0</v>
      </c>
      <c r="K110" s="21"/>
      <c r="L110" s="21"/>
    </row>
    <row r="111" spans="1:12" s="6" customFormat="1" ht="14.25" customHeight="1" hidden="1">
      <c r="A111" s="101" t="s">
        <v>130</v>
      </c>
      <c r="B111" s="89" t="s">
        <v>30</v>
      </c>
      <c r="C111" s="89"/>
      <c r="D111" s="89"/>
      <c r="E111" s="89"/>
      <c r="F111" s="105">
        <f aca="true" t="shared" si="16" ref="F111:L114">F112</f>
        <v>45000</v>
      </c>
      <c r="G111" s="105">
        <f t="shared" si="16"/>
        <v>15000</v>
      </c>
      <c r="H111" s="105">
        <f t="shared" si="16"/>
        <v>60000</v>
      </c>
      <c r="I111" s="105">
        <f t="shared" si="16"/>
        <v>0</v>
      </c>
      <c r="J111" s="105">
        <f t="shared" si="16"/>
        <v>60000</v>
      </c>
      <c r="K111" s="105">
        <f t="shared" si="16"/>
        <v>45000</v>
      </c>
      <c r="L111" s="105">
        <f t="shared" si="16"/>
        <v>45000</v>
      </c>
    </row>
    <row r="112" spans="1:12" ht="14.25" customHeight="1" hidden="1">
      <c r="A112" s="102" t="s">
        <v>131</v>
      </c>
      <c r="B112" s="50" t="s">
        <v>30</v>
      </c>
      <c r="C112" s="50" t="s">
        <v>18</v>
      </c>
      <c r="D112" s="30"/>
      <c r="E112" s="30"/>
      <c r="F112" s="21">
        <f t="shared" si="16"/>
        <v>45000</v>
      </c>
      <c r="G112" s="21">
        <f t="shared" si="16"/>
        <v>15000</v>
      </c>
      <c r="H112" s="21">
        <f t="shared" si="16"/>
        <v>60000</v>
      </c>
      <c r="I112" s="21"/>
      <c r="J112" s="21">
        <f t="shared" si="9"/>
        <v>60000</v>
      </c>
      <c r="K112" s="21">
        <f t="shared" si="16"/>
        <v>45000</v>
      </c>
      <c r="L112" s="21">
        <f t="shared" si="16"/>
        <v>45000</v>
      </c>
    </row>
    <row r="113" spans="1:12" ht="26.25" customHeight="1" hidden="1">
      <c r="A113" s="61" t="s">
        <v>132</v>
      </c>
      <c r="B113" s="50" t="s">
        <v>30</v>
      </c>
      <c r="C113" s="50" t="s">
        <v>18</v>
      </c>
      <c r="D113" s="30" t="s">
        <v>172</v>
      </c>
      <c r="E113" s="30"/>
      <c r="F113" s="21">
        <f t="shared" si="16"/>
        <v>45000</v>
      </c>
      <c r="G113" s="21">
        <f>G115</f>
        <v>15000</v>
      </c>
      <c r="H113" s="21">
        <f t="shared" si="11"/>
        <v>60000</v>
      </c>
      <c r="I113" s="21"/>
      <c r="J113" s="21">
        <f t="shared" si="9"/>
        <v>60000</v>
      </c>
      <c r="K113" s="21">
        <f t="shared" si="16"/>
        <v>45000</v>
      </c>
      <c r="L113" s="21">
        <f t="shared" si="16"/>
        <v>45000</v>
      </c>
    </row>
    <row r="114" spans="1:12" ht="25.5" customHeight="1" hidden="1">
      <c r="A114" s="102" t="s">
        <v>133</v>
      </c>
      <c r="B114" s="50" t="s">
        <v>30</v>
      </c>
      <c r="C114" s="50" t="s">
        <v>18</v>
      </c>
      <c r="D114" s="30" t="s">
        <v>172</v>
      </c>
      <c r="E114" s="30" t="s">
        <v>134</v>
      </c>
      <c r="F114" s="21">
        <f t="shared" si="16"/>
        <v>45000</v>
      </c>
      <c r="G114" s="21">
        <f>G115</f>
        <v>15000</v>
      </c>
      <c r="H114" s="21">
        <f t="shared" si="11"/>
        <v>60000</v>
      </c>
      <c r="I114" s="21"/>
      <c r="J114" s="21">
        <f t="shared" si="9"/>
        <v>60000</v>
      </c>
      <c r="K114" s="21">
        <f t="shared" si="16"/>
        <v>45000</v>
      </c>
      <c r="L114" s="21">
        <f t="shared" si="16"/>
        <v>45000</v>
      </c>
    </row>
    <row r="115" spans="1:12" ht="18" customHeight="1" hidden="1">
      <c r="A115" s="28" t="s">
        <v>188</v>
      </c>
      <c r="B115" s="50" t="s">
        <v>30</v>
      </c>
      <c r="C115" s="50" t="s">
        <v>18</v>
      </c>
      <c r="D115" s="30" t="s">
        <v>172</v>
      </c>
      <c r="E115" s="30" t="s">
        <v>187</v>
      </c>
      <c r="F115" s="21">
        <f>'3.Вед. '!J119</f>
        <v>45000</v>
      </c>
      <c r="G115" s="21">
        <f>'3.Вед. '!K119</f>
        <v>15000</v>
      </c>
      <c r="H115" s="21">
        <f t="shared" si="11"/>
        <v>60000</v>
      </c>
      <c r="I115" s="21"/>
      <c r="J115" s="21">
        <f t="shared" si="9"/>
        <v>60000</v>
      </c>
      <c r="K115" s="21">
        <f>'3.Вед. '!O119</f>
        <v>45000</v>
      </c>
      <c r="L115" s="21">
        <f>'3.Вед. '!P119</f>
        <v>45000</v>
      </c>
    </row>
    <row r="116" spans="1:13" s="6" customFormat="1" ht="13.5" customHeight="1" hidden="1">
      <c r="A116" s="91" t="s">
        <v>29</v>
      </c>
      <c r="B116" s="83" t="s">
        <v>32</v>
      </c>
      <c r="C116" s="83"/>
      <c r="D116" s="83"/>
      <c r="E116" s="83"/>
      <c r="F116" s="105">
        <f aca="true" t="shared" si="17" ref="F116:L119">F117</f>
        <v>4000</v>
      </c>
      <c r="G116" s="105">
        <f t="shared" si="17"/>
        <v>0</v>
      </c>
      <c r="H116" s="105">
        <f t="shared" si="17"/>
        <v>4000</v>
      </c>
      <c r="I116" s="105"/>
      <c r="J116" s="21">
        <f t="shared" si="9"/>
        <v>4000</v>
      </c>
      <c r="K116" s="105">
        <f t="shared" si="17"/>
        <v>4000</v>
      </c>
      <c r="L116" s="105">
        <f t="shared" si="17"/>
        <v>4000</v>
      </c>
      <c r="M116" s="3"/>
    </row>
    <row r="117" spans="1:12" ht="13.5" customHeight="1" hidden="1">
      <c r="A117" s="13" t="s">
        <v>53</v>
      </c>
      <c r="B117" s="23" t="s">
        <v>32</v>
      </c>
      <c r="C117" s="23" t="s">
        <v>19</v>
      </c>
      <c r="D117" s="23"/>
      <c r="E117" s="23"/>
      <c r="F117" s="21">
        <f t="shared" si="17"/>
        <v>4000</v>
      </c>
      <c r="G117" s="21"/>
      <c r="H117" s="21">
        <f t="shared" si="11"/>
        <v>4000</v>
      </c>
      <c r="I117" s="21"/>
      <c r="J117" s="21">
        <f t="shared" si="9"/>
        <v>4000</v>
      </c>
      <c r="K117" s="21">
        <f t="shared" si="17"/>
        <v>4000</v>
      </c>
      <c r="L117" s="21">
        <f t="shared" si="17"/>
        <v>4000</v>
      </c>
    </row>
    <row r="118" spans="1:12" ht="98.25" customHeight="1" hidden="1">
      <c r="A118" s="13" t="s">
        <v>69</v>
      </c>
      <c r="B118" s="23" t="s">
        <v>32</v>
      </c>
      <c r="C118" s="23" t="s">
        <v>19</v>
      </c>
      <c r="D118" s="36" t="s">
        <v>173</v>
      </c>
      <c r="E118" s="23"/>
      <c r="F118" s="21">
        <f t="shared" si="17"/>
        <v>4000</v>
      </c>
      <c r="G118" s="21"/>
      <c r="H118" s="21">
        <f t="shared" si="11"/>
        <v>4000</v>
      </c>
      <c r="I118" s="21"/>
      <c r="J118" s="21">
        <f t="shared" si="9"/>
        <v>4000</v>
      </c>
      <c r="K118" s="21">
        <f t="shared" si="17"/>
        <v>4000</v>
      </c>
      <c r="L118" s="21">
        <f t="shared" si="17"/>
        <v>4000</v>
      </c>
    </row>
    <row r="119" spans="1:12" ht="15.75" customHeight="1" hidden="1">
      <c r="A119" s="28" t="s">
        <v>31</v>
      </c>
      <c r="B119" s="23" t="s">
        <v>32</v>
      </c>
      <c r="C119" s="23" t="s">
        <v>19</v>
      </c>
      <c r="D119" s="36" t="s">
        <v>173</v>
      </c>
      <c r="E119" s="23" t="s">
        <v>20</v>
      </c>
      <c r="F119" s="21">
        <f t="shared" si="17"/>
        <v>4000</v>
      </c>
      <c r="G119" s="21"/>
      <c r="H119" s="21">
        <f t="shared" si="11"/>
        <v>4000</v>
      </c>
      <c r="I119" s="21"/>
      <c r="J119" s="21">
        <f t="shared" si="9"/>
        <v>4000</v>
      </c>
      <c r="K119" s="21">
        <f t="shared" si="17"/>
        <v>4000</v>
      </c>
      <c r="L119" s="21">
        <f t="shared" si="17"/>
        <v>4000</v>
      </c>
    </row>
    <row r="120" spans="1:12" ht="15.75" customHeight="1" hidden="1">
      <c r="A120" s="28" t="s">
        <v>38</v>
      </c>
      <c r="B120" s="23" t="s">
        <v>32</v>
      </c>
      <c r="C120" s="23" t="s">
        <v>19</v>
      </c>
      <c r="D120" s="36" t="s">
        <v>173</v>
      </c>
      <c r="E120" s="23" t="s">
        <v>9</v>
      </c>
      <c r="F120" s="21">
        <f>'3.Вед. '!J124</f>
        <v>4000</v>
      </c>
      <c r="G120" s="21"/>
      <c r="H120" s="21">
        <f t="shared" si="11"/>
        <v>4000</v>
      </c>
      <c r="I120" s="21"/>
      <c r="J120" s="21">
        <f t="shared" si="9"/>
        <v>4000</v>
      </c>
      <c r="K120" s="21">
        <f>'3.Вед. '!O124</f>
        <v>4000</v>
      </c>
      <c r="L120" s="21">
        <f>'3.Вед. '!P124</f>
        <v>4000</v>
      </c>
    </row>
    <row r="121" spans="1:13" s="6" customFormat="1" ht="14.25" customHeight="1">
      <c r="A121" s="91" t="s">
        <v>10</v>
      </c>
      <c r="B121" s="83"/>
      <c r="C121" s="83"/>
      <c r="D121" s="118"/>
      <c r="E121" s="83"/>
      <c r="F121" s="105">
        <f>F15+F17+F19+F22+F28+F32+F35+F39+F53+F59+F60+F73+F78+F87+F94+F98+F101+F104+F120+F12+F115+F107+F82+F47+F43+F91+F50+F110</f>
        <v>2817007.41</v>
      </c>
      <c r="G121" s="105">
        <f aca="true" t="shared" si="18" ref="G121:L121">G15+G17+G19+G22+G28+G32+G35+G39+G53+G59+G60+G73+G78+G87+G94+G98+G101+G104+G120+G12+G115+G107+G82+G47+G43+G91+G50+G110+G25+G56</f>
        <v>448965.1600000001</v>
      </c>
      <c r="H121" s="105">
        <f t="shared" si="18"/>
        <v>3265972.57</v>
      </c>
      <c r="I121" s="105">
        <f t="shared" si="18"/>
        <v>0</v>
      </c>
      <c r="J121" s="105">
        <f t="shared" si="18"/>
        <v>3265972.57</v>
      </c>
      <c r="K121" s="105">
        <f t="shared" si="18"/>
        <v>2409865.92</v>
      </c>
      <c r="L121" s="105">
        <f t="shared" si="18"/>
        <v>2474908.8</v>
      </c>
      <c r="M121" s="3"/>
    </row>
    <row r="122" spans="1:12" ht="12.75">
      <c r="A122" s="68"/>
      <c r="B122" s="59"/>
      <c r="C122" s="59"/>
      <c r="D122" s="59"/>
      <c r="E122" s="59"/>
      <c r="F122" s="59"/>
      <c r="G122" s="59"/>
      <c r="H122" s="59"/>
      <c r="I122" s="59"/>
      <c r="J122" s="59"/>
      <c r="K122" s="67"/>
      <c r="L122" s="67"/>
    </row>
    <row r="123" spans="1:12" ht="12.75" hidden="1">
      <c r="A123" s="68"/>
      <c r="B123" s="56"/>
      <c r="C123" s="56"/>
      <c r="D123" s="56"/>
      <c r="E123" s="56"/>
      <c r="F123" s="76"/>
      <c r="G123" s="76"/>
      <c r="H123" s="76"/>
      <c r="I123" s="76"/>
      <c r="J123" s="76"/>
      <c r="K123" s="46">
        <v>2457390</v>
      </c>
      <c r="L123" s="46">
        <v>2602762</v>
      </c>
    </row>
    <row r="124" spans="1:12" ht="12.75" hidden="1">
      <c r="A124" s="68"/>
      <c r="B124" s="56"/>
      <c r="C124" s="56"/>
      <c r="D124" s="56"/>
      <c r="E124" s="56"/>
      <c r="F124" s="76"/>
      <c r="G124" s="76"/>
      <c r="H124" s="76"/>
      <c r="I124" s="76"/>
      <c r="J124" s="76"/>
      <c r="K124" s="76">
        <f>'[1]1. Дох.'!D46-'4.Функ.'!K121</f>
        <v>887113.0099999998</v>
      </c>
      <c r="L124" s="76">
        <f>'[1]1. Дох.'!E46-'4.Функ.'!L121</f>
        <v>1009589.8700000001</v>
      </c>
    </row>
    <row r="125" spans="1:12" ht="12.75" hidden="1">
      <c r="A125" s="68"/>
      <c r="B125" s="56"/>
      <c r="C125" s="56"/>
      <c r="D125" s="56"/>
      <c r="E125" s="56"/>
      <c r="F125" s="56"/>
      <c r="G125" s="56"/>
      <c r="H125" s="56"/>
      <c r="I125" s="56"/>
      <c r="J125" s="56"/>
      <c r="K125" s="67"/>
      <c r="L125" s="67"/>
    </row>
    <row r="126" spans="1:12" ht="12.75" hidden="1">
      <c r="A126" s="68"/>
      <c r="B126" s="56"/>
      <c r="C126" s="56"/>
      <c r="D126" s="56"/>
      <c r="E126" s="56"/>
      <c r="F126" s="77"/>
      <c r="G126" s="77"/>
      <c r="H126" s="77"/>
      <c r="I126" s="77"/>
      <c r="J126" s="77"/>
      <c r="K126" s="77">
        <f>K123-K121</f>
        <v>47524.080000000075</v>
      </c>
      <c r="L126" s="77">
        <f>L123-L121</f>
        <v>127853.20000000019</v>
      </c>
    </row>
    <row r="127" spans="1:12" ht="12.75" hidden="1">
      <c r="A127" s="68"/>
      <c r="B127" s="56"/>
      <c r="C127" s="56"/>
      <c r="D127" s="56"/>
      <c r="E127" s="56"/>
      <c r="F127" s="56"/>
      <c r="G127" s="56"/>
      <c r="H127" s="56"/>
      <c r="I127" s="56"/>
      <c r="J127" s="56"/>
      <c r="K127" s="67"/>
      <c r="L127" s="67"/>
    </row>
    <row r="128" spans="1:12" ht="12.75" hidden="1">
      <c r="A128" s="68"/>
      <c r="B128" s="56"/>
      <c r="C128" s="56"/>
      <c r="D128" s="56" t="s">
        <v>118</v>
      </c>
      <c r="E128" s="56"/>
      <c r="F128" s="56"/>
      <c r="G128" s="56"/>
      <c r="H128" s="56"/>
      <c r="I128" s="56"/>
      <c r="J128" s="56"/>
      <c r="K128" s="67">
        <v>1369000</v>
      </c>
      <c r="L128" s="67">
        <v>1369000</v>
      </c>
    </row>
    <row r="129" spans="1:12" ht="12.75" hidden="1">
      <c r="A129" s="68"/>
      <c r="B129" s="56"/>
      <c r="C129" s="56"/>
      <c r="D129" s="56" t="s">
        <v>119</v>
      </c>
      <c r="E129" s="56"/>
      <c r="F129" s="78"/>
      <c r="G129" s="78"/>
      <c r="H129" s="78"/>
      <c r="I129" s="78"/>
      <c r="J129" s="78"/>
      <c r="K129" s="78" t="e">
        <f>K128-#REF!-K15-K17-K18-K60</f>
        <v>#REF!</v>
      </c>
      <c r="L129" s="78" t="e">
        <f>L128-#REF!-L15-L17-L18-L60</f>
        <v>#REF!</v>
      </c>
    </row>
    <row r="130" spans="1:12" ht="12.75">
      <c r="A130" s="68"/>
      <c r="B130" s="56"/>
      <c r="C130" s="56"/>
      <c r="D130" s="56"/>
      <c r="E130" s="56"/>
      <c r="F130" s="76"/>
      <c r="G130" s="76"/>
      <c r="H130" s="76"/>
      <c r="I130" s="76"/>
      <c r="J130" s="76"/>
      <c r="K130" s="76"/>
      <c r="L130" s="76"/>
    </row>
    <row r="131" spans="1:12" ht="12.75">
      <c r="A131" s="68"/>
      <c r="B131" s="56"/>
      <c r="C131" s="56"/>
      <c r="D131" s="56"/>
      <c r="E131" s="56"/>
      <c r="F131" s="79"/>
      <c r="G131" s="79"/>
      <c r="H131" s="79"/>
      <c r="I131" s="79"/>
      <c r="J131" s="79"/>
      <c r="K131" s="79"/>
      <c r="L131" s="79"/>
    </row>
  </sheetData>
  <sheetProtection/>
  <mergeCells count="5">
    <mergeCell ref="D4:L4"/>
    <mergeCell ref="D3:L3"/>
    <mergeCell ref="A5:L5"/>
    <mergeCell ref="D1:L1"/>
    <mergeCell ref="D2:L2"/>
  </mergeCells>
  <printOptions/>
  <pageMargins left="0.7480314960629921" right="0.5118110236220472" top="0.31496062992125984" bottom="0.31496062992125984" header="0.6692913385826772" footer="0.5511811023622047"/>
  <pageSetup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U121"/>
  <sheetViews>
    <sheetView tabSelected="1" workbookViewId="0" topLeftCell="A10">
      <selection activeCell="V44" sqref="V44"/>
    </sheetView>
  </sheetViews>
  <sheetFormatPr defaultColWidth="9.140625" defaultRowHeight="12.75"/>
  <cols>
    <col min="1" max="1" width="45.140625" style="4" customWidth="1"/>
    <col min="2" max="2" width="3.7109375" style="4" customWidth="1"/>
    <col min="3" max="3" width="2.8515625" style="131" customWidth="1"/>
    <col min="4" max="4" width="4.140625" style="4" customWidth="1"/>
    <col min="5" max="5" width="4.7109375" style="43" customWidth="1"/>
    <col min="6" max="6" width="6.140625" style="40" customWidth="1"/>
    <col min="7" max="7" width="10.7109375" style="40" hidden="1" customWidth="1"/>
    <col min="8" max="8" width="4.421875" style="9" customWidth="1"/>
    <col min="9" max="9" width="25.421875" style="9" hidden="1" customWidth="1"/>
    <col min="10" max="11" width="13.140625" style="9" hidden="1" customWidth="1"/>
    <col min="12" max="13" width="11.7109375" style="9" hidden="1" customWidth="1"/>
    <col min="14" max="16" width="11.7109375" style="9" customWidth="1"/>
    <col min="17" max="18" width="11.7109375" style="3" hidden="1" customWidth="1"/>
    <col min="19" max="20" width="9.140625" style="3" customWidth="1"/>
    <col min="21" max="21" width="4.421875" style="3" customWidth="1"/>
    <col min="22" max="16384" width="9.140625" style="3" customWidth="1"/>
  </cols>
  <sheetData>
    <row r="1" spans="2:16" ht="16.5" customHeight="1" hidden="1">
      <c r="B1" s="171"/>
      <c r="C1" s="171"/>
      <c r="D1" s="171"/>
      <c r="E1" s="171"/>
      <c r="F1" s="171"/>
      <c r="G1" s="171"/>
      <c r="H1" s="171"/>
      <c r="I1" s="171"/>
      <c r="J1" s="10"/>
      <c r="K1" s="10"/>
      <c r="L1" s="10"/>
      <c r="M1" s="10"/>
      <c r="N1" s="10"/>
      <c r="O1" s="10"/>
      <c r="P1" s="10"/>
    </row>
    <row r="2" spans="2:17" ht="51.75" customHeight="1" hidden="1"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51"/>
      <c r="M2" s="51"/>
      <c r="N2" s="51"/>
      <c r="O2" s="51"/>
      <c r="P2" s="51"/>
      <c r="Q2" s="51"/>
    </row>
    <row r="3" spans="2:17" ht="16.5" customHeight="1">
      <c r="B3" s="171" t="s">
        <v>196</v>
      </c>
      <c r="C3" s="171"/>
      <c r="D3" s="171"/>
      <c r="E3" s="171"/>
      <c r="F3" s="171"/>
      <c r="G3" s="171"/>
      <c r="H3" s="171"/>
      <c r="I3" s="171"/>
      <c r="J3" s="144"/>
      <c r="K3" s="144"/>
      <c r="L3" s="51"/>
      <c r="M3" s="51"/>
      <c r="N3" s="51"/>
      <c r="O3" s="51"/>
      <c r="P3" s="51"/>
      <c r="Q3" s="51"/>
    </row>
    <row r="4" spans="2:18" ht="54.75" customHeight="1">
      <c r="B4" s="173" t="s">
        <v>205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</row>
    <row r="5" spans="2:18" ht="16.5" customHeight="1">
      <c r="B5" s="171" t="s">
        <v>209</v>
      </c>
      <c r="C5" s="171"/>
      <c r="D5" s="171"/>
      <c r="E5" s="171"/>
      <c r="F5" s="171"/>
      <c r="G5" s="171"/>
      <c r="H5" s="171"/>
      <c r="I5" s="171"/>
      <c r="J5" s="10"/>
      <c r="K5" s="10"/>
      <c r="L5" s="10"/>
      <c r="M5" s="10"/>
      <c r="N5" s="10"/>
      <c r="O5" s="10"/>
      <c r="P5" s="10"/>
      <c r="Q5" s="10"/>
      <c r="R5" s="10"/>
    </row>
    <row r="6" spans="2:18" ht="39" customHeight="1">
      <c r="B6" s="170" t="s">
        <v>182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</row>
    <row r="7" spans="5:18" ht="5.25" customHeight="1">
      <c r="E7" s="2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21" ht="51.75" customHeight="1">
      <c r="A8" s="168" t="s">
        <v>183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60"/>
      <c r="T8" s="45"/>
      <c r="U8" s="45"/>
    </row>
    <row r="9" spans="1:18" ht="12.75" customHeight="1">
      <c r="A9" s="53"/>
      <c r="B9" s="54"/>
      <c r="C9" s="132"/>
      <c r="D9" s="54"/>
      <c r="E9" s="55"/>
      <c r="F9" s="53"/>
      <c r="G9" s="53"/>
      <c r="H9" s="53"/>
      <c r="I9" s="59"/>
      <c r="J9" s="59"/>
      <c r="K9" s="59"/>
      <c r="L9" s="59"/>
      <c r="M9" s="59"/>
      <c r="N9" s="59"/>
      <c r="O9" s="59"/>
      <c r="P9" s="59"/>
      <c r="Q9" s="53"/>
      <c r="R9" s="57" t="s">
        <v>80</v>
      </c>
    </row>
    <row r="10" spans="1:18" s="12" customFormat="1" ht="31.5" customHeight="1">
      <c r="A10" s="17" t="s">
        <v>12</v>
      </c>
      <c r="B10" s="22" t="s">
        <v>61</v>
      </c>
      <c r="C10" s="22" t="s">
        <v>62</v>
      </c>
      <c r="D10" s="58" t="s">
        <v>70</v>
      </c>
      <c r="E10" s="22" t="s">
        <v>128</v>
      </c>
      <c r="F10" s="23" t="s">
        <v>43</v>
      </c>
      <c r="G10" s="23" t="s">
        <v>15</v>
      </c>
      <c r="H10" s="23" t="s">
        <v>16</v>
      </c>
      <c r="I10" s="17">
        <v>2020</v>
      </c>
      <c r="J10" s="17" t="s">
        <v>136</v>
      </c>
      <c r="K10" s="17" t="s">
        <v>137</v>
      </c>
      <c r="L10" s="17" t="s">
        <v>191</v>
      </c>
      <c r="M10" s="17" t="s">
        <v>190</v>
      </c>
      <c r="N10" s="17" t="s">
        <v>191</v>
      </c>
      <c r="O10" s="17" t="s">
        <v>206</v>
      </c>
      <c r="P10" s="17" t="s">
        <v>184</v>
      </c>
      <c r="Q10" s="17" t="s">
        <v>185</v>
      </c>
      <c r="R10" s="17" t="s">
        <v>186</v>
      </c>
    </row>
    <row r="11" spans="1:18" s="122" customFormat="1" ht="36.75" customHeight="1">
      <c r="A11" s="119" t="s">
        <v>160</v>
      </c>
      <c r="B11" s="120">
        <v>62</v>
      </c>
      <c r="C11" s="133"/>
      <c r="D11" s="129"/>
      <c r="E11" s="114"/>
      <c r="F11" s="83"/>
      <c r="G11" s="83"/>
      <c r="H11" s="83"/>
      <c r="I11" s="121" t="e">
        <f>I12+I50+I57+I64+I69+I94+I89</f>
        <v>#REF!</v>
      </c>
      <c r="J11" s="121" t="e">
        <f>J12+J50+J57+J64+J69+J94+J89</f>
        <v>#REF!</v>
      </c>
      <c r="K11" s="105" t="e">
        <f aca="true" t="shared" si="0" ref="K11:K77">J11+I11</f>
        <v>#REF!</v>
      </c>
      <c r="L11" s="121">
        <f>L12+L50+L57+L64+L69+L94+L89</f>
        <v>2551924.83</v>
      </c>
      <c r="M11" s="121">
        <f>M12+M50+M57+M64+M69+M94+M89</f>
        <v>714047.74</v>
      </c>
      <c r="N11" s="121">
        <f>N12+N50+N57+N64+N69+N94+N89</f>
        <v>3265972.57</v>
      </c>
      <c r="O11" s="121">
        <f>O12+O50+O57+O64+O69+O94+O89</f>
        <v>0</v>
      </c>
      <c r="P11" s="121">
        <f>P12+P50+P57+P64+P69+P94+P89</f>
        <v>3265972.57</v>
      </c>
      <c r="Q11" s="121">
        <f>Q12+Q50+Q57+Q64+Q69+Q94</f>
        <v>2333125.92</v>
      </c>
      <c r="R11" s="121">
        <f>R12+R50+R57+R64+R69+R94</f>
        <v>2366408.8</v>
      </c>
    </row>
    <row r="12" spans="1:18" s="122" customFormat="1" ht="38.25" customHeight="1">
      <c r="A12" s="112" t="s">
        <v>79</v>
      </c>
      <c r="B12" s="114">
        <v>62</v>
      </c>
      <c r="C12" s="80">
        <v>0</v>
      </c>
      <c r="D12" s="129" t="s">
        <v>18</v>
      </c>
      <c r="E12" s="114"/>
      <c r="F12" s="83"/>
      <c r="G12" s="83"/>
      <c r="H12" s="83"/>
      <c r="I12" s="103" t="e">
        <f>I13</f>
        <v>#REF!</v>
      </c>
      <c r="J12" s="103" t="e">
        <f>J13</f>
        <v>#REF!</v>
      </c>
      <c r="K12" s="105" t="e">
        <f t="shared" si="0"/>
        <v>#REF!</v>
      </c>
      <c r="L12" s="103">
        <f aca="true" t="shared" si="1" ref="L12:R12">L13</f>
        <v>1268710</v>
      </c>
      <c r="M12" s="103">
        <f t="shared" si="1"/>
        <v>447901.19</v>
      </c>
      <c r="N12" s="103">
        <f t="shared" si="1"/>
        <v>1716611.19</v>
      </c>
      <c r="O12" s="103">
        <f t="shared" si="1"/>
        <v>-13178.43</v>
      </c>
      <c r="P12" s="103">
        <f t="shared" si="1"/>
        <v>1703432.76</v>
      </c>
      <c r="Q12" s="103">
        <f t="shared" si="1"/>
        <v>1069010</v>
      </c>
      <c r="R12" s="103">
        <f t="shared" si="1"/>
        <v>1052010</v>
      </c>
    </row>
    <row r="13" spans="1:18" s="12" customFormat="1" ht="17.25" customHeight="1">
      <c r="A13" s="34" t="s">
        <v>60</v>
      </c>
      <c r="B13" s="17">
        <v>62</v>
      </c>
      <c r="C13" s="17">
        <v>0</v>
      </c>
      <c r="D13" s="35" t="s">
        <v>18</v>
      </c>
      <c r="E13" s="22">
        <v>862</v>
      </c>
      <c r="F13" s="23"/>
      <c r="G13" s="23"/>
      <c r="H13" s="23"/>
      <c r="I13" s="62" t="e">
        <f>I19+I21+I23+I26+I32+I35+I40+I16+I38</f>
        <v>#REF!</v>
      </c>
      <c r="J13" s="62" t="e">
        <f>J19+J21+J23+J26+J32+J35+J40+J16+J38+J46</f>
        <v>#REF!</v>
      </c>
      <c r="K13" s="21" t="e">
        <f t="shared" si="0"/>
        <v>#REF!</v>
      </c>
      <c r="L13" s="62">
        <f>L19+L21+L23+L26+L32+L35+L40+L16+L38+L46+L49</f>
        <v>1268710</v>
      </c>
      <c r="M13" s="62">
        <f aca="true" t="shared" si="2" ref="M13:R13">M19+M21+M23+M26+M32+M35+M40+M16+M38+M46+M49+M29+M41</f>
        <v>447901.19</v>
      </c>
      <c r="N13" s="62">
        <f t="shared" si="2"/>
        <v>1716611.19</v>
      </c>
      <c r="O13" s="62">
        <f t="shared" si="2"/>
        <v>-13178.43</v>
      </c>
      <c r="P13" s="62">
        <f t="shared" si="2"/>
        <v>1703432.76</v>
      </c>
      <c r="Q13" s="62">
        <f t="shared" si="2"/>
        <v>1069010</v>
      </c>
      <c r="R13" s="62">
        <f t="shared" si="2"/>
        <v>1052010</v>
      </c>
    </row>
    <row r="14" spans="1:18" ht="40.5" customHeight="1" hidden="1">
      <c r="A14" s="34" t="s">
        <v>129</v>
      </c>
      <c r="B14" s="17">
        <v>62</v>
      </c>
      <c r="C14" s="17">
        <v>0</v>
      </c>
      <c r="D14" s="35" t="s">
        <v>18</v>
      </c>
      <c r="E14" s="33">
        <v>862</v>
      </c>
      <c r="F14" s="30" t="s">
        <v>107</v>
      </c>
      <c r="G14" s="36"/>
      <c r="H14" s="36"/>
      <c r="I14" s="48">
        <f aca="true" t="shared" si="3" ref="I14:R15">I15</f>
        <v>483804</v>
      </c>
      <c r="J14" s="48">
        <f t="shared" si="3"/>
        <v>0</v>
      </c>
      <c r="K14" s="21">
        <f t="shared" si="0"/>
        <v>483804</v>
      </c>
      <c r="L14" s="48">
        <f t="shared" si="3"/>
        <v>423600</v>
      </c>
      <c r="M14" s="149">
        <f t="shared" si="3"/>
        <v>138114</v>
      </c>
      <c r="N14" s="48">
        <f t="shared" si="3"/>
        <v>561714</v>
      </c>
      <c r="O14" s="48">
        <f t="shared" si="3"/>
        <v>0</v>
      </c>
      <c r="P14" s="48">
        <f t="shared" si="3"/>
        <v>561714</v>
      </c>
      <c r="Q14" s="48">
        <f>Q15</f>
        <v>383600</v>
      </c>
      <c r="R14" s="48">
        <f t="shared" si="3"/>
        <v>373100</v>
      </c>
    </row>
    <row r="15" spans="1:18" ht="63" customHeight="1" hidden="1">
      <c r="A15" s="34" t="s">
        <v>44</v>
      </c>
      <c r="B15" s="17">
        <v>62</v>
      </c>
      <c r="C15" s="17">
        <v>0</v>
      </c>
      <c r="D15" s="35" t="s">
        <v>18</v>
      </c>
      <c r="E15" s="33">
        <v>862</v>
      </c>
      <c r="F15" s="30" t="s">
        <v>107</v>
      </c>
      <c r="G15" s="36"/>
      <c r="H15" s="36" t="s">
        <v>0</v>
      </c>
      <c r="I15" s="48">
        <f>I16</f>
        <v>483804</v>
      </c>
      <c r="J15" s="48">
        <f t="shared" si="3"/>
        <v>0</v>
      </c>
      <c r="K15" s="21">
        <f t="shared" si="0"/>
        <v>483804</v>
      </c>
      <c r="L15" s="48">
        <f t="shared" si="3"/>
        <v>423600</v>
      </c>
      <c r="M15" s="48">
        <f t="shared" si="3"/>
        <v>138114</v>
      </c>
      <c r="N15" s="48">
        <f t="shared" si="3"/>
        <v>561714</v>
      </c>
      <c r="O15" s="48">
        <f t="shared" si="3"/>
        <v>0</v>
      </c>
      <c r="P15" s="48">
        <f t="shared" si="3"/>
        <v>561714</v>
      </c>
      <c r="Q15" s="48">
        <f t="shared" si="3"/>
        <v>383600</v>
      </c>
      <c r="R15" s="48">
        <f t="shared" si="3"/>
        <v>373100</v>
      </c>
    </row>
    <row r="16" spans="1:18" ht="25.5" customHeight="1" hidden="1">
      <c r="A16" s="34" t="s">
        <v>45</v>
      </c>
      <c r="B16" s="17">
        <v>62</v>
      </c>
      <c r="C16" s="17">
        <v>0</v>
      </c>
      <c r="D16" s="35" t="s">
        <v>18</v>
      </c>
      <c r="E16" s="33">
        <v>862</v>
      </c>
      <c r="F16" s="30" t="s">
        <v>107</v>
      </c>
      <c r="G16" s="36"/>
      <c r="H16" s="36" t="s">
        <v>1</v>
      </c>
      <c r="I16" s="48">
        <f>370000+113804</f>
        <v>483804</v>
      </c>
      <c r="J16" s="48">
        <v>0</v>
      </c>
      <c r="K16" s="21">
        <f t="shared" si="0"/>
        <v>483804</v>
      </c>
      <c r="L16" s="48">
        <f>'3.Вед. '!J16</f>
        <v>423600</v>
      </c>
      <c r="M16" s="48">
        <f>'3.Вед. '!K16</f>
        <v>138114</v>
      </c>
      <c r="N16" s="48">
        <f aca="true" t="shared" si="4" ref="N16:N43">M16+L16</f>
        <v>561714</v>
      </c>
      <c r="O16" s="48"/>
      <c r="P16" s="48">
        <f>N16+O16</f>
        <v>561714</v>
      </c>
      <c r="Q16" s="48">
        <f>'3.Вед. '!O16</f>
        <v>383600</v>
      </c>
      <c r="R16" s="48">
        <f>'3.Вед. '!P16</f>
        <v>373100</v>
      </c>
    </row>
    <row r="17" spans="1:18" ht="25.5" customHeight="1" hidden="1">
      <c r="A17" s="28" t="s">
        <v>46</v>
      </c>
      <c r="B17" s="17">
        <v>62</v>
      </c>
      <c r="C17" s="17">
        <v>0</v>
      </c>
      <c r="D17" s="35" t="s">
        <v>18</v>
      </c>
      <c r="E17" s="33">
        <v>862</v>
      </c>
      <c r="F17" s="30" t="s">
        <v>71</v>
      </c>
      <c r="G17" s="36" t="s">
        <v>81</v>
      </c>
      <c r="H17" s="23"/>
      <c r="I17" s="21" t="e">
        <f>I18+I20+I22</f>
        <v>#REF!</v>
      </c>
      <c r="J17" s="21" t="e">
        <f>J18+J20+J22</f>
        <v>#REF!</v>
      </c>
      <c r="K17" s="21" t="e">
        <f t="shared" si="0"/>
        <v>#REF!</v>
      </c>
      <c r="L17" s="21">
        <f>L18+L20+L22</f>
        <v>836310</v>
      </c>
      <c r="M17" s="149">
        <f>'3.Вед. '!K17</f>
        <v>291783.76</v>
      </c>
      <c r="N17" s="48">
        <f t="shared" si="4"/>
        <v>1128093.76</v>
      </c>
      <c r="O17" s="48"/>
      <c r="P17" s="48">
        <f aca="true" t="shared" si="5" ref="P17:P80">N17+O17</f>
        <v>1128093.76</v>
      </c>
      <c r="Q17" s="21">
        <f>Q18+Q20+Q22</f>
        <v>676610</v>
      </c>
      <c r="R17" s="21">
        <f>R18+R20+R22</f>
        <v>670110</v>
      </c>
    </row>
    <row r="18" spans="1:18" ht="50.25" customHeight="1" hidden="1">
      <c r="A18" s="13" t="s">
        <v>44</v>
      </c>
      <c r="B18" s="17">
        <v>62</v>
      </c>
      <c r="C18" s="17">
        <v>0</v>
      </c>
      <c r="D18" s="35" t="s">
        <v>18</v>
      </c>
      <c r="E18" s="33">
        <v>862</v>
      </c>
      <c r="F18" s="30" t="s">
        <v>71</v>
      </c>
      <c r="G18" s="36" t="s">
        <v>81</v>
      </c>
      <c r="H18" s="23" t="s">
        <v>0</v>
      </c>
      <c r="I18" s="21" t="e">
        <f>I19</f>
        <v>#REF!</v>
      </c>
      <c r="J18" s="21" t="e">
        <f>J19</f>
        <v>#REF!</v>
      </c>
      <c r="K18" s="21" t="e">
        <f t="shared" si="0"/>
        <v>#REF!</v>
      </c>
      <c r="L18" s="21">
        <f>L19</f>
        <v>652500</v>
      </c>
      <c r="M18" s="48">
        <f>'3.Вед. '!K18</f>
        <v>219077</v>
      </c>
      <c r="N18" s="48">
        <f t="shared" si="4"/>
        <v>871577</v>
      </c>
      <c r="O18" s="48"/>
      <c r="P18" s="48">
        <f t="shared" si="5"/>
        <v>871577</v>
      </c>
      <c r="Q18" s="21">
        <f>Q19</f>
        <v>605300</v>
      </c>
      <c r="R18" s="21">
        <f>R19</f>
        <v>605300</v>
      </c>
    </row>
    <row r="19" spans="1:18" ht="24.75" customHeight="1" hidden="1">
      <c r="A19" s="13" t="s">
        <v>45</v>
      </c>
      <c r="B19" s="17">
        <v>62</v>
      </c>
      <c r="C19" s="17">
        <v>0</v>
      </c>
      <c r="D19" s="35" t="s">
        <v>18</v>
      </c>
      <c r="E19" s="33">
        <v>862</v>
      </c>
      <c r="F19" s="30" t="s">
        <v>71</v>
      </c>
      <c r="G19" s="36" t="s">
        <v>81</v>
      </c>
      <c r="H19" s="23" t="s">
        <v>1</v>
      </c>
      <c r="I19" s="21" t="e">
        <f>'3.Вед. '!#REF!</f>
        <v>#REF!</v>
      </c>
      <c r="J19" s="21" t="e">
        <f>'3.Вед. '!#REF!</f>
        <v>#REF!</v>
      </c>
      <c r="K19" s="21" t="e">
        <f t="shared" si="0"/>
        <v>#REF!</v>
      </c>
      <c r="L19" s="21">
        <f>'3.Вед. '!J19</f>
        <v>652500</v>
      </c>
      <c r="M19" s="48">
        <f>'3.Вед. '!K19</f>
        <v>219077</v>
      </c>
      <c r="N19" s="48">
        <f t="shared" si="4"/>
        <v>871577</v>
      </c>
      <c r="O19" s="48"/>
      <c r="P19" s="48">
        <f t="shared" si="5"/>
        <v>871577</v>
      </c>
      <c r="Q19" s="21">
        <f>'3.Вед. '!O19</f>
        <v>605300</v>
      </c>
      <c r="R19" s="21">
        <f>'3.Вед. '!P19</f>
        <v>605300</v>
      </c>
    </row>
    <row r="20" spans="1:18" ht="24.75" customHeight="1" hidden="1">
      <c r="A20" s="20" t="s">
        <v>59</v>
      </c>
      <c r="B20" s="17">
        <v>62</v>
      </c>
      <c r="C20" s="17">
        <v>0</v>
      </c>
      <c r="D20" s="35" t="s">
        <v>18</v>
      </c>
      <c r="E20" s="33">
        <v>862</v>
      </c>
      <c r="F20" s="30" t="s">
        <v>71</v>
      </c>
      <c r="G20" s="36" t="s">
        <v>81</v>
      </c>
      <c r="H20" s="37" t="s">
        <v>2</v>
      </c>
      <c r="I20" s="21" t="e">
        <f>I21</f>
        <v>#REF!</v>
      </c>
      <c r="J20" s="21" t="e">
        <f>J21</f>
        <v>#REF!</v>
      </c>
      <c r="K20" s="21" t="e">
        <f t="shared" si="0"/>
        <v>#REF!</v>
      </c>
      <c r="L20" s="21">
        <f>L21</f>
        <v>175900</v>
      </c>
      <c r="M20" s="48">
        <f>'3.Вед. '!K20</f>
        <v>72706.76</v>
      </c>
      <c r="N20" s="48">
        <f t="shared" si="4"/>
        <v>248606.76</v>
      </c>
      <c r="O20" s="48"/>
      <c r="P20" s="48">
        <f t="shared" si="5"/>
        <v>248606.76</v>
      </c>
      <c r="Q20" s="21">
        <f>Q21</f>
        <v>63400</v>
      </c>
      <c r="R20" s="21">
        <f>R21</f>
        <v>56900</v>
      </c>
    </row>
    <row r="21" spans="1:18" ht="24.75" customHeight="1" hidden="1">
      <c r="A21" s="26" t="s">
        <v>47</v>
      </c>
      <c r="B21" s="17">
        <v>62</v>
      </c>
      <c r="C21" s="17">
        <v>0</v>
      </c>
      <c r="D21" s="35" t="s">
        <v>18</v>
      </c>
      <c r="E21" s="33">
        <v>862</v>
      </c>
      <c r="F21" s="30" t="s">
        <v>71</v>
      </c>
      <c r="G21" s="36" t="s">
        <v>81</v>
      </c>
      <c r="H21" s="37" t="s">
        <v>3</v>
      </c>
      <c r="I21" s="21" t="e">
        <f>'3.Вед. '!#REF!</f>
        <v>#REF!</v>
      </c>
      <c r="J21" s="21" t="e">
        <f>'3.Вед. '!#REF!</f>
        <v>#REF!</v>
      </c>
      <c r="K21" s="21" t="e">
        <f t="shared" si="0"/>
        <v>#REF!</v>
      </c>
      <c r="L21" s="21">
        <f>'3.Вед. '!J21</f>
        <v>175900</v>
      </c>
      <c r="M21" s="48">
        <f>'3.Вед. '!K21</f>
        <v>72706.76</v>
      </c>
      <c r="N21" s="48">
        <f t="shared" si="4"/>
        <v>248606.76</v>
      </c>
      <c r="O21" s="48"/>
      <c r="P21" s="48">
        <f t="shared" si="5"/>
        <v>248606.76</v>
      </c>
      <c r="Q21" s="21">
        <f>'3.Вед. '!O21</f>
        <v>63400</v>
      </c>
      <c r="R21" s="21">
        <f>'3.Вед. '!P21</f>
        <v>56900</v>
      </c>
    </row>
    <row r="22" spans="1:18" ht="15.75" customHeight="1" hidden="1">
      <c r="A22" s="38" t="s">
        <v>4</v>
      </c>
      <c r="B22" s="17">
        <v>62</v>
      </c>
      <c r="C22" s="17">
        <v>0</v>
      </c>
      <c r="D22" s="35" t="s">
        <v>18</v>
      </c>
      <c r="E22" s="33">
        <v>862</v>
      </c>
      <c r="F22" s="30" t="s">
        <v>71</v>
      </c>
      <c r="G22" s="36" t="s">
        <v>81</v>
      </c>
      <c r="H22" s="23" t="s">
        <v>5</v>
      </c>
      <c r="I22" s="21" t="e">
        <f>I23</f>
        <v>#REF!</v>
      </c>
      <c r="J22" s="21" t="e">
        <f>J23</f>
        <v>#REF!</v>
      </c>
      <c r="K22" s="21" t="e">
        <f t="shared" si="0"/>
        <v>#REF!</v>
      </c>
      <c r="L22" s="21">
        <f>L23</f>
        <v>7910</v>
      </c>
      <c r="M22" s="48">
        <f>'3.Вед. '!K22</f>
        <v>0</v>
      </c>
      <c r="N22" s="48">
        <f t="shared" si="4"/>
        <v>7910</v>
      </c>
      <c r="O22" s="48"/>
      <c r="P22" s="48">
        <f t="shared" si="5"/>
        <v>7910</v>
      </c>
      <c r="Q22" s="21">
        <f>Q23</f>
        <v>7910</v>
      </c>
      <c r="R22" s="21">
        <f>R23</f>
        <v>7910</v>
      </c>
    </row>
    <row r="23" spans="1:18" ht="15.75" customHeight="1" hidden="1">
      <c r="A23" s="27" t="s">
        <v>57</v>
      </c>
      <c r="B23" s="17">
        <v>62</v>
      </c>
      <c r="C23" s="17">
        <v>0</v>
      </c>
      <c r="D23" s="35" t="s">
        <v>18</v>
      </c>
      <c r="E23" s="33">
        <v>862</v>
      </c>
      <c r="F23" s="30" t="s">
        <v>71</v>
      </c>
      <c r="G23" s="36" t="s">
        <v>81</v>
      </c>
      <c r="H23" s="23" t="s">
        <v>58</v>
      </c>
      <c r="I23" s="21" t="e">
        <f>'3.Вед. '!#REF!</f>
        <v>#REF!</v>
      </c>
      <c r="J23" s="21" t="e">
        <f>'3.Вед. '!#REF!</f>
        <v>#REF!</v>
      </c>
      <c r="K23" s="21" t="e">
        <f t="shared" si="0"/>
        <v>#REF!</v>
      </c>
      <c r="L23" s="21">
        <f>'3.Вед. '!J23</f>
        <v>7910</v>
      </c>
      <c r="M23" s="48">
        <f>'3.Вед. '!K23</f>
        <v>0</v>
      </c>
      <c r="N23" s="48">
        <f t="shared" si="4"/>
        <v>7910</v>
      </c>
      <c r="O23" s="48"/>
      <c r="P23" s="48">
        <f t="shared" si="5"/>
        <v>7910</v>
      </c>
      <c r="Q23" s="21">
        <f>'3.Вед. '!O23</f>
        <v>7910</v>
      </c>
      <c r="R23" s="21">
        <f>'3.Вед. '!P23</f>
        <v>7910</v>
      </c>
    </row>
    <row r="24" spans="1:18" ht="27" customHeight="1" hidden="1">
      <c r="A24" s="151" t="s">
        <v>202</v>
      </c>
      <c r="B24" s="17">
        <v>62</v>
      </c>
      <c r="C24" s="17">
        <v>0</v>
      </c>
      <c r="D24" s="35" t="s">
        <v>18</v>
      </c>
      <c r="E24" s="33">
        <v>862</v>
      </c>
      <c r="F24" s="30" t="s">
        <v>120</v>
      </c>
      <c r="G24" s="36"/>
      <c r="H24" s="23"/>
      <c r="I24" s="21" t="e">
        <f>I25</f>
        <v>#REF!</v>
      </c>
      <c r="J24" s="21" t="e">
        <f>J26</f>
        <v>#REF!</v>
      </c>
      <c r="K24" s="21" t="e">
        <f t="shared" si="0"/>
        <v>#REF!</v>
      </c>
      <c r="L24" s="21">
        <f>L26</f>
        <v>0</v>
      </c>
      <c r="M24" s="149">
        <f>'3.Вед. '!K24</f>
        <v>3500</v>
      </c>
      <c r="N24" s="48">
        <f t="shared" si="4"/>
        <v>3500</v>
      </c>
      <c r="O24" s="48"/>
      <c r="P24" s="48">
        <f t="shared" si="5"/>
        <v>3500</v>
      </c>
      <c r="Q24" s="21">
        <f>Q25</f>
        <v>0</v>
      </c>
      <c r="R24" s="21">
        <f>R25</f>
        <v>0</v>
      </c>
    </row>
    <row r="25" spans="1:18" ht="25.5" customHeight="1" hidden="1">
      <c r="A25" s="20" t="s">
        <v>59</v>
      </c>
      <c r="B25" s="17">
        <v>62</v>
      </c>
      <c r="C25" s="17">
        <v>0</v>
      </c>
      <c r="D25" s="35" t="s">
        <v>18</v>
      </c>
      <c r="E25" s="33">
        <v>862</v>
      </c>
      <c r="F25" s="30" t="s">
        <v>120</v>
      </c>
      <c r="G25" s="36" t="s">
        <v>81</v>
      </c>
      <c r="H25" s="37" t="s">
        <v>2</v>
      </c>
      <c r="I25" s="21" t="e">
        <f>I26</f>
        <v>#REF!</v>
      </c>
      <c r="J25" s="21" t="e">
        <f>J26</f>
        <v>#REF!</v>
      </c>
      <c r="K25" s="21" t="e">
        <f t="shared" si="0"/>
        <v>#REF!</v>
      </c>
      <c r="L25" s="21">
        <f>L26</f>
        <v>0</v>
      </c>
      <c r="M25" s="48">
        <f>'3.Вед. '!K25</f>
        <v>3500</v>
      </c>
      <c r="N25" s="48">
        <f t="shared" si="4"/>
        <v>3500</v>
      </c>
      <c r="O25" s="48"/>
      <c r="P25" s="48">
        <f t="shared" si="5"/>
        <v>3500</v>
      </c>
      <c r="Q25" s="21">
        <f>Q26</f>
        <v>0</v>
      </c>
      <c r="R25" s="21">
        <f>R26</f>
        <v>0</v>
      </c>
    </row>
    <row r="26" spans="1:18" ht="27.75" customHeight="1" hidden="1">
      <c r="A26" s="26" t="s">
        <v>47</v>
      </c>
      <c r="B26" s="17">
        <v>62</v>
      </c>
      <c r="C26" s="17">
        <v>0</v>
      </c>
      <c r="D26" s="35" t="s">
        <v>18</v>
      </c>
      <c r="E26" s="33">
        <v>862</v>
      </c>
      <c r="F26" s="30" t="s">
        <v>120</v>
      </c>
      <c r="G26" s="36" t="s">
        <v>81</v>
      </c>
      <c r="H26" s="37" t="s">
        <v>3</v>
      </c>
      <c r="I26" s="21" t="e">
        <f>'3.Вед. '!#REF!</f>
        <v>#REF!</v>
      </c>
      <c r="J26" s="21" t="e">
        <f>'3.Вед. '!#REF!</f>
        <v>#REF!</v>
      </c>
      <c r="K26" s="21" t="e">
        <f t="shared" si="0"/>
        <v>#REF!</v>
      </c>
      <c r="L26" s="21">
        <f>'3.Вед. '!J26</f>
        <v>0</v>
      </c>
      <c r="M26" s="48">
        <f>'3.Вед. '!K26</f>
        <v>3500</v>
      </c>
      <c r="N26" s="48">
        <f t="shared" si="4"/>
        <v>3500</v>
      </c>
      <c r="O26" s="48"/>
      <c r="P26" s="48">
        <f t="shared" si="5"/>
        <v>3500</v>
      </c>
      <c r="Q26" s="21">
        <f>'3.Вед. '!O26</f>
        <v>0</v>
      </c>
      <c r="R26" s="21">
        <f>'3.Вед. '!P26</f>
        <v>0</v>
      </c>
    </row>
    <row r="27" spans="1:18" ht="39" customHeight="1" hidden="1">
      <c r="A27" s="150" t="s">
        <v>192</v>
      </c>
      <c r="B27" s="17">
        <v>62</v>
      </c>
      <c r="C27" s="17">
        <v>0</v>
      </c>
      <c r="D27" s="35" t="s">
        <v>18</v>
      </c>
      <c r="E27" s="33">
        <v>862</v>
      </c>
      <c r="F27" s="30" t="s">
        <v>197</v>
      </c>
      <c r="G27" s="36"/>
      <c r="H27" s="37"/>
      <c r="I27" s="21"/>
      <c r="J27" s="21"/>
      <c r="K27" s="21"/>
      <c r="L27" s="21">
        <v>0</v>
      </c>
      <c r="M27" s="149">
        <f>M29</f>
        <v>1100</v>
      </c>
      <c r="N27" s="48">
        <f t="shared" si="4"/>
        <v>1100</v>
      </c>
      <c r="O27" s="48"/>
      <c r="P27" s="48">
        <f t="shared" si="5"/>
        <v>1100</v>
      </c>
      <c r="Q27" s="21"/>
      <c r="R27" s="21"/>
    </row>
    <row r="28" spans="1:18" ht="27.75" customHeight="1" hidden="1">
      <c r="A28" s="20" t="s">
        <v>59</v>
      </c>
      <c r="B28" s="17">
        <v>62</v>
      </c>
      <c r="C28" s="17">
        <v>0</v>
      </c>
      <c r="D28" s="35" t="s">
        <v>18</v>
      </c>
      <c r="E28" s="33">
        <v>862</v>
      </c>
      <c r="F28" s="30" t="s">
        <v>197</v>
      </c>
      <c r="G28" s="36"/>
      <c r="H28" s="37" t="s">
        <v>2</v>
      </c>
      <c r="I28" s="21"/>
      <c r="J28" s="21"/>
      <c r="K28" s="21"/>
      <c r="L28" s="21">
        <v>0</v>
      </c>
      <c r="M28" s="48">
        <f>M29</f>
        <v>1100</v>
      </c>
      <c r="N28" s="48">
        <f t="shared" si="4"/>
        <v>1100</v>
      </c>
      <c r="O28" s="48"/>
      <c r="P28" s="48">
        <f t="shared" si="5"/>
        <v>1100</v>
      </c>
      <c r="Q28" s="21"/>
      <c r="R28" s="21"/>
    </row>
    <row r="29" spans="1:18" ht="27.75" customHeight="1" hidden="1">
      <c r="A29" s="26" t="s">
        <v>47</v>
      </c>
      <c r="B29" s="17">
        <v>62</v>
      </c>
      <c r="C29" s="17">
        <v>0</v>
      </c>
      <c r="D29" s="35" t="s">
        <v>18</v>
      </c>
      <c r="E29" s="33">
        <v>862</v>
      </c>
      <c r="F29" s="30" t="s">
        <v>197</v>
      </c>
      <c r="G29" s="36"/>
      <c r="H29" s="37" t="s">
        <v>3</v>
      </c>
      <c r="I29" s="21"/>
      <c r="J29" s="21"/>
      <c r="K29" s="21"/>
      <c r="L29" s="21">
        <v>0</v>
      </c>
      <c r="M29" s="48">
        <f>'3.Вед. '!K29</f>
        <v>1100</v>
      </c>
      <c r="N29" s="48">
        <f t="shared" si="4"/>
        <v>1100</v>
      </c>
      <c r="O29" s="48"/>
      <c r="P29" s="48">
        <f t="shared" si="5"/>
        <v>1100</v>
      </c>
      <c r="Q29" s="21"/>
      <c r="R29" s="21"/>
    </row>
    <row r="30" spans="1:18" ht="15.75" customHeight="1" hidden="1">
      <c r="A30" s="38" t="s">
        <v>82</v>
      </c>
      <c r="B30" s="17">
        <v>62</v>
      </c>
      <c r="C30" s="17">
        <v>0</v>
      </c>
      <c r="D30" s="35" t="s">
        <v>18</v>
      </c>
      <c r="E30" s="33">
        <v>862</v>
      </c>
      <c r="F30" s="30" t="s">
        <v>83</v>
      </c>
      <c r="G30" s="36" t="s">
        <v>84</v>
      </c>
      <c r="H30" s="23"/>
      <c r="I30" s="21" t="e">
        <f aca="true" t="shared" si="6" ref="I30:R31">I31</f>
        <v>#REF!</v>
      </c>
      <c r="J30" s="21">
        <f t="shared" si="6"/>
        <v>0</v>
      </c>
      <c r="K30" s="21" t="e">
        <f t="shared" si="0"/>
        <v>#REF!</v>
      </c>
      <c r="L30" s="21">
        <f t="shared" si="6"/>
        <v>5000</v>
      </c>
      <c r="M30" s="48">
        <v>0</v>
      </c>
      <c r="N30" s="48">
        <f t="shared" si="4"/>
        <v>5000</v>
      </c>
      <c r="O30" s="48"/>
      <c r="P30" s="48">
        <f t="shared" si="5"/>
        <v>5000</v>
      </c>
      <c r="Q30" s="21">
        <f t="shared" si="6"/>
        <v>5000</v>
      </c>
      <c r="R30" s="21">
        <f t="shared" si="6"/>
        <v>5000</v>
      </c>
    </row>
    <row r="31" spans="1:18" ht="15.75" customHeight="1" hidden="1">
      <c r="A31" s="38" t="s">
        <v>4</v>
      </c>
      <c r="B31" s="17">
        <v>62</v>
      </c>
      <c r="C31" s="17">
        <v>0</v>
      </c>
      <c r="D31" s="35" t="s">
        <v>18</v>
      </c>
      <c r="E31" s="33">
        <v>862</v>
      </c>
      <c r="F31" s="30" t="s">
        <v>83</v>
      </c>
      <c r="G31" s="36" t="s">
        <v>84</v>
      </c>
      <c r="H31" s="23" t="s">
        <v>5</v>
      </c>
      <c r="I31" s="21" t="e">
        <f t="shared" si="6"/>
        <v>#REF!</v>
      </c>
      <c r="J31" s="21">
        <f t="shared" si="6"/>
        <v>0</v>
      </c>
      <c r="K31" s="21" t="e">
        <f t="shared" si="0"/>
        <v>#REF!</v>
      </c>
      <c r="L31" s="21">
        <f t="shared" si="6"/>
        <v>5000</v>
      </c>
      <c r="M31" s="48">
        <v>0</v>
      </c>
      <c r="N31" s="48">
        <f t="shared" si="4"/>
        <v>5000</v>
      </c>
      <c r="O31" s="48"/>
      <c r="P31" s="48">
        <f t="shared" si="5"/>
        <v>5000</v>
      </c>
      <c r="Q31" s="21">
        <f t="shared" si="6"/>
        <v>5000</v>
      </c>
      <c r="R31" s="21">
        <f t="shared" si="6"/>
        <v>5000</v>
      </c>
    </row>
    <row r="32" spans="1:18" ht="15.75" customHeight="1" hidden="1">
      <c r="A32" s="27" t="s">
        <v>57</v>
      </c>
      <c r="B32" s="17">
        <v>62</v>
      </c>
      <c r="C32" s="17">
        <v>0</v>
      </c>
      <c r="D32" s="35" t="s">
        <v>18</v>
      </c>
      <c r="E32" s="33">
        <v>862</v>
      </c>
      <c r="F32" s="30" t="s">
        <v>83</v>
      </c>
      <c r="G32" s="36" t="s">
        <v>84</v>
      </c>
      <c r="H32" s="23" t="s">
        <v>58</v>
      </c>
      <c r="I32" s="21" t="e">
        <f>'3.Вед. '!#REF!</f>
        <v>#REF!</v>
      </c>
      <c r="J32" s="21">
        <v>0</v>
      </c>
      <c r="K32" s="21" t="e">
        <f t="shared" si="0"/>
        <v>#REF!</v>
      </c>
      <c r="L32" s="21">
        <v>5000</v>
      </c>
      <c r="M32" s="48">
        <v>0</v>
      </c>
      <c r="N32" s="48">
        <f t="shared" si="4"/>
        <v>5000</v>
      </c>
      <c r="O32" s="48"/>
      <c r="P32" s="48">
        <f t="shared" si="5"/>
        <v>5000</v>
      </c>
      <c r="Q32" s="21">
        <f>'3.Вед. '!O32</f>
        <v>5000</v>
      </c>
      <c r="R32" s="21">
        <f>'3.Вед. '!P32</f>
        <v>5000</v>
      </c>
    </row>
    <row r="33" spans="1:19" s="6" customFormat="1" ht="61.5" customHeight="1" hidden="1">
      <c r="A33" s="13" t="s">
        <v>63</v>
      </c>
      <c r="B33" s="17">
        <v>62</v>
      </c>
      <c r="C33" s="17">
        <v>0</v>
      </c>
      <c r="D33" s="35" t="s">
        <v>18</v>
      </c>
      <c r="E33" s="33">
        <v>862</v>
      </c>
      <c r="F33" s="30" t="s">
        <v>72</v>
      </c>
      <c r="G33" s="36" t="s">
        <v>85</v>
      </c>
      <c r="H33" s="23"/>
      <c r="I33" s="21" t="e">
        <f aca="true" t="shared" si="7" ref="I33:R34">I34</f>
        <v>#REF!</v>
      </c>
      <c r="J33" s="21">
        <f t="shared" si="7"/>
        <v>0</v>
      </c>
      <c r="K33" s="21" t="e">
        <f t="shared" si="0"/>
        <v>#REF!</v>
      </c>
      <c r="L33" s="21">
        <f t="shared" si="7"/>
        <v>3000</v>
      </c>
      <c r="M33" s="48">
        <f>'3.Вед. '!K30</f>
        <v>0</v>
      </c>
      <c r="N33" s="48">
        <f t="shared" si="4"/>
        <v>3000</v>
      </c>
      <c r="O33" s="48"/>
      <c r="P33" s="48">
        <f t="shared" si="5"/>
        <v>3000</v>
      </c>
      <c r="Q33" s="21">
        <f t="shared" si="7"/>
        <v>3000</v>
      </c>
      <c r="R33" s="21">
        <f t="shared" si="7"/>
        <v>3000</v>
      </c>
      <c r="S33" s="3"/>
    </row>
    <row r="34" spans="1:18" ht="14.25" customHeight="1" hidden="1">
      <c r="A34" s="28" t="s">
        <v>31</v>
      </c>
      <c r="B34" s="17">
        <v>62</v>
      </c>
      <c r="C34" s="17">
        <v>0</v>
      </c>
      <c r="D34" s="35" t="s">
        <v>18</v>
      </c>
      <c r="E34" s="33">
        <v>862</v>
      </c>
      <c r="F34" s="30" t="s">
        <v>72</v>
      </c>
      <c r="G34" s="36" t="s">
        <v>85</v>
      </c>
      <c r="H34" s="23" t="s">
        <v>20</v>
      </c>
      <c r="I34" s="21" t="e">
        <f t="shared" si="7"/>
        <v>#REF!</v>
      </c>
      <c r="J34" s="21">
        <f t="shared" si="7"/>
        <v>0</v>
      </c>
      <c r="K34" s="21" t="e">
        <f t="shared" si="0"/>
        <v>#REF!</v>
      </c>
      <c r="L34" s="21">
        <f t="shared" si="7"/>
        <v>3000</v>
      </c>
      <c r="M34" s="48">
        <f>'3.Вед. '!K31</f>
        <v>0</v>
      </c>
      <c r="N34" s="48">
        <f t="shared" si="4"/>
        <v>3000</v>
      </c>
      <c r="O34" s="48"/>
      <c r="P34" s="48">
        <f t="shared" si="5"/>
        <v>3000</v>
      </c>
      <c r="Q34" s="21">
        <f t="shared" si="7"/>
        <v>3000</v>
      </c>
      <c r="R34" s="21">
        <f t="shared" si="7"/>
        <v>3000</v>
      </c>
    </row>
    <row r="35" spans="1:18" ht="16.5" customHeight="1" hidden="1">
      <c r="A35" s="28" t="s">
        <v>38</v>
      </c>
      <c r="B35" s="17">
        <v>62</v>
      </c>
      <c r="C35" s="17">
        <v>0</v>
      </c>
      <c r="D35" s="35" t="s">
        <v>18</v>
      </c>
      <c r="E35" s="33">
        <v>862</v>
      </c>
      <c r="F35" s="30" t="s">
        <v>72</v>
      </c>
      <c r="G35" s="36" t="s">
        <v>85</v>
      </c>
      <c r="H35" s="37" t="s">
        <v>9</v>
      </c>
      <c r="I35" s="21" t="e">
        <f>'3.Вед. '!#REF!</f>
        <v>#REF!</v>
      </c>
      <c r="J35" s="21">
        <v>0</v>
      </c>
      <c r="K35" s="21" t="e">
        <f t="shared" si="0"/>
        <v>#REF!</v>
      </c>
      <c r="L35" s="21">
        <v>3000</v>
      </c>
      <c r="M35" s="48">
        <f>'3.Вед. '!K32</f>
        <v>0</v>
      </c>
      <c r="N35" s="48">
        <f t="shared" si="4"/>
        <v>3000</v>
      </c>
      <c r="O35" s="48"/>
      <c r="P35" s="48">
        <f t="shared" si="5"/>
        <v>3000</v>
      </c>
      <c r="Q35" s="21">
        <f>'3.Вед. '!O36</f>
        <v>3000</v>
      </c>
      <c r="R35" s="21">
        <f>'3.Вед. '!P36</f>
        <v>3000</v>
      </c>
    </row>
    <row r="36" spans="1:18" ht="48.75" customHeight="1" hidden="1">
      <c r="A36" s="13" t="s">
        <v>64</v>
      </c>
      <c r="B36" s="17">
        <v>62</v>
      </c>
      <c r="C36" s="17">
        <v>0</v>
      </c>
      <c r="D36" s="35" t="s">
        <v>18</v>
      </c>
      <c r="E36" s="33">
        <v>862</v>
      </c>
      <c r="F36" s="30" t="s">
        <v>73</v>
      </c>
      <c r="G36" s="36" t="s">
        <v>86</v>
      </c>
      <c r="H36" s="35"/>
      <c r="I36" s="21">
        <f>I37</f>
        <v>500</v>
      </c>
      <c r="J36" s="21" t="e">
        <f>J37+J39</f>
        <v>#REF!</v>
      </c>
      <c r="K36" s="21" t="e">
        <f t="shared" si="0"/>
        <v>#REF!</v>
      </c>
      <c r="L36" s="21">
        <f>L37+L39</f>
        <v>800</v>
      </c>
      <c r="M36" s="48">
        <f>'3.Вед. '!K33</f>
        <v>0</v>
      </c>
      <c r="N36" s="48">
        <f t="shared" si="4"/>
        <v>800</v>
      </c>
      <c r="O36" s="48"/>
      <c r="P36" s="48">
        <f t="shared" si="5"/>
        <v>800</v>
      </c>
      <c r="Q36" s="21">
        <f>Q37+Q39</f>
        <v>800</v>
      </c>
      <c r="R36" s="21">
        <f>R37+R39</f>
        <v>800</v>
      </c>
    </row>
    <row r="37" spans="1:18" ht="16.5" customHeight="1" hidden="1">
      <c r="A37" s="28" t="s">
        <v>31</v>
      </c>
      <c r="B37" s="17">
        <v>62</v>
      </c>
      <c r="C37" s="17">
        <v>0</v>
      </c>
      <c r="D37" s="35" t="s">
        <v>18</v>
      </c>
      <c r="E37" s="33">
        <v>862</v>
      </c>
      <c r="F37" s="30" t="s">
        <v>73</v>
      </c>
      <c r="G37" s="36" t="s">
        <v>86</v>
      </c>
      <c r="H37" s="23" t="s">
        <v>20</v>
      </c>
      <c r="I37" s="21">
        <f>I38</f>
        <v>500</v>
      </c>
      <c r="J37" s="21">
        <f>J38</f>
        <v>0</v>
      </c>
      <c r="K37" s="21">
        <f t="shared" si="0"/>
        <v>500</v>
      </c>
      <c r="L37" s="21">
        <f>L38</f>
        <v>500</v>
      </c>
      <c r="M37" s="48">
        <f>'3.Вед. '!K34</f>
        <v>0</v>
      </c>
      <c r="N37" s="48">
        <f t="shared" si="4"/>
        <v>500</v>
      </c>
      <c r="O37" s="48"/>
      <c r="P37" s="48">
        <f t="shared" si="5"/>
        <v>500</v>
      </c>
      <c r="Q37" s="21">
        <f>Q38</f>
        <v>500</v>
      </c>
      <c r="R37" s="21">
        <f>R38</f>
        <v>500</v>
      </c>
    </row>
    <row r="38" spans="1:18" ht="15.75" customHeight="1" hidden="1">
      <c r="A38" s="28" t="s">
        <v>38</v>
      </c>
      <c r="B38" s="17">
        <v>62</v>
      </c>
      <c r="C38" s="17">
        <v>0</v>
      </c>
      <c r="D38" s="35" t="s">
        <v>18</v>
      </c>
      <c r="E38" s="33">
        <v>862</v>
      </c>
      <c r="F38" s="30" t="s">
        <v>73</v>
      </c>
      <c r="G38" s="36" t="s">
        <v>86</v>
      </c>
      <c r="H38" s="37" t="s">
        <v>9</v>
      </c>
      <c r="I38" s="21">
        <f>'[2]6.Вед.20-22 '!L51</f>
        <v>500</v>
      </c>
      <c r="J38" s="21">
        <v>0</v>
      </c>
      <c r="K38" s="21">
        <f t="shared" si="0"/>
        <v>500</v>
      </c>
      <c r="L38" s="21">
        <v>500</v>
      </c>
      <c r="M38" s="48">
        <f>'3.Вед. '!K35</f>
        <v>0</v>
      </c>
      <c r="N38" s="48">
        <f t="shared" si="4"/>
        <v>500</v>
      </c>
      <c r="O38" s="48"/>
      <c r="P38" s="48">
        <f t="shared" si="5"/>
        <v>500</v>
      </c>
      <c r="Q38" s="21">
        <v>500</v>
      </c>
      <c r="R38" s="21">
        <v>500</v>
      </c>
    </row>
    <row r="39" spans="1:18" ht="27" customHeight="1" hidden="1">
      <c r="A39" s="20" t="s">
        <v>59</v>
      </c>
      <c r="B39" s="17">
        <v>62</v>
      </c>
      <c r="C39" s="17">
        <v>0</v>
      </c>
      <c r="D39" s="35" t="s">
        <v>18</v>
      </c>
      <c r="E39" s="33">
        <v>862</v>
      </c>
      <c r="F39" s="30" t="s">
        <v>121</v>
      </c>
      <c r="G39" s="36" t="s">
        <v>81</v>
      </c>
      <c r="H39" s="37" t="s">
        <v>20</v>
      </c>
      <c r="I39" s="21" t="e">
        <f aca="true" t="shared" si="8" ref="I39:R39">I40</f>
        <v>#REF!</v>
      </c>
      <c r="J39" s="21" t="e">
        <f t="shared" si="8"/>
        <v>#REF!</v>
      </c>
      <c r="K39" s="21" t="e">
        <f t="shared" si="0"/>
        <v>#REF!</v>
      </c>
      <c r="L39" s="21">
        <f t="shared" si="8"/>
        <v>300</v>
      </c>
      <c r="M39" s="48">
        <f>'3.Вед. '!K36</f>
        <v>0</v>
      </c>
      <c r="N39" s="48">
        <f t="shared" si="4"/>
        <v>300</v>
      </c>
      <c r="O39" s="48"/>
      <c r="P39" s="48">
        <f t="shared" si="5"/>
        <v>300</v>
      </c>
      <c r="Q39" s="21">
        <f t="shared" si="8"/>
        <v>300</v>
      </c>
      <c r="R39" s="21">
        <f t="shared" si="8"/>
        <v>300</v>
      </c>
    </row>
    <row r="40" spans="1:18" ht="28.5" customHeight="1" hidden="1">
      <c r="A40" s="26" t="s">
        <v>47</v>
      </c>
      <c r="B40" s="17">
        <v>62</v>
      </c>
      <c r="C40" s="17">
        <v>0</v>
      </c>
      <c r="D40" s="35" t="s">
        <v>18</v>
      </c>
      <c r="E40" s="33">
        <v>862</v>
      </c>
      <c r="F40" s="30" t="s">
        <v>121</v>
      </c>
      <c r="G40" s="36" t="s">
        <v>81</v>
      </c>
      <c r="H40" s="37" t="s">
        <v>9</v>
      </c>
      <c r="I40" s="21" t="e">
        <f>'3.Вед. '!#REF!</f>
        <v>#REF!</v>
      </c>
      <c r="J40" s="21" t="e">
        <f>'3.Вед. '!#REF!</f>
        <v>#REF!</v>
      </c>
      <c r="K40" s="21" t="e">
        <f t="shared" si="0"/>
        <v>#REF!</v>
      </c>
      <c r="L40" s="21">
        <f>'3.Вед. '!J39</f>
        <v>300</v>
      </c>
      <c r="M40" s="48">
        <f>'3.Вед. '!K37</f>
        <v>0</v>
      </c>
      <c r="N40" s="48">
        <f t="shared" si="4"/>
        <v>300</v>
      </c>
      <c r="O40" s="48"/>
      <c r="P40" s="48">
        <f t="shared" si="5"/>
        <v>300</v>
      </c>
      <c r="Q40" s="21">
        <f>'3.Вед. '!O39</f>
        <v>300</v>
      </c>
      <c r="R40" s="21">
        <f>'3.Вед. '!P39</f>
        <v>300</v>
      </c>
    </row>
    <row r="41" spans="1:18" ht="61.5" customHeight="1" hidden="1">
      <c r="A41" s="138" t="s">
        <v>198</v>
      </c>
      <c r="B41" s="17">
        <v>62</v>
      </c>
      <c r="C41" s="17">
        <v>0</v>
      </c>
      <c r="D41" s="35" t="s">
        <v>18</v>
      </c>
      <c r="E41" s="33">
        <v>862</v>
      </c>
      <c r="F41" s="30" t="s">
        <v>200</v>
      </c>
      <c r="G41" s="36"/>
      <c r="H41" s="37"/>
      <c r="I41" s="21"/>
      <c r="J41" s="21"/>
      <c r="K41" s="21"/>
      <c r="L41" s="21">
        <v>0</v>
      </c>
      <c r="M41" s="149">
        <f>M42</f>
        <v>225</v>
      </c>
      <c r="N41" s="48">
        <f t="shared" si="4"/>
        <v>225</v>
      </c>
      <c r="O41" s="48"/>
      <c r="P41" s="48">
        <f t="shared" si="5"/>
        <v>225</v>
      </c>
      <c r="Q41" s="21"/>
      <c r="R41" s="21"/>
    </row>
    <row r="42" spans="1:18" ht="19.5" customHeight="1" hidden="1">
      <c r="A42" s="34" t="s">
        <v>31</v>
      </c>
      <c r="B42" s="17">
        <v>62</v>
      </c>
      <c r="C42" s="17">
        <v>0</v>
      </c>
      <c r="D42" s="35" t="s">
        <v>18</v>
      </c>
      <c r="E42" s="33">
        <v>862</v>
      </c>
      <c r="F42" s="30" t="s">
        <v>200</v>
      </c>
      <c r="G42" s="36"/>
      <c r="H42" s="37" t="s">
        <v>20</v>
      </c>
      <c r="I42" s="21"/>
      <c r="J42" s="21"/>
      <c r="K42" s="21"/>
      <c r="L42" s="21">
        <v>0</v>
      </c>
      <c r="M42" s="48">
        <f>M43</f>
        <v>225</v>
      </c>
      <c r="N42" s="48">
        <f t="shared" si="4"/>
        <v>225</v>
      </c>
      <c r="O42" s="48"/>
      <c r="P42" s="48">
        <f t="shared" si="5"/>
        <v>225</v>
      </c>
      <c r="Q42" s="21"/>
      <c r="R42" s="21"/>
    </row>
    <row r="43" spans="1:18" ht="18.75" customHeight="1" hidden="1">
      <c r="A43" s="34" t="s">
        <v>38</v>
      </c>
      <c r="B43" s="17">
        <v>62</v>
      </c>
      <c r="C43" s="17">
        <v>0</v>
      </c>
      <c r="D43" s="35" t="s">
        <v>18</v>
      </c>
      <c r="E43" s="33">
        <v>862</v>
      </c>
      <c r="F43" s="30" t="s">
        <v>200</v>
      </c>
      <c r="G43" s="36"/>
      <c r="H43" s="37" t="s">
        <v>9</v>
      </c>
      <c r="I43" s="21"/>
      <c r="J43" s="21"/>
      <c r="K43" s="21"/>
      <c r="L43" s="21">
        <v>0</v>
      </c>
      <c r="M43" s="48">
        <f>'3.Вед. '!K60</f>
        <v>225</v>
      </c>
      <c r="N43" s="48">
        <f t="shared" si="4"/>
        <v>225</v>
      </c>
      <c r="O43" s="48"/>
      <c r="P43" s="48">
        <f t="shared" si="5"/>
        <v>225</v>
      </c>
      <c r="Q43" s="21"/>
      <c r="R43" s="21"/>
    </row>
    <row r="44" spans="1:18" ht="27.75" customHeight="1">
      <c r="A44" s="26" t="s">
        <v>144</v>
      </c>
      <c r="B44" s="17">
        <v>62</v>
      </c>
      <c r="C44" s="17">
        <v>0</v>
      </c>
      <c r="D44" s="35" t="s">
        <v>18</v>
      </c>
      <c r="E44" s="33">
        <v>862</v>
      </c>
      <c r="F44" s="30" t="s">
        <v>150</v>
      </c>
      <c r="G44" s="36"/>
      <c r="H44" s="37"/>
      <c r="I44" s="21"/>
      <c r="J44" s="21" t="e">
        <f>J46</f>
        <v>#REF!</v>
      </c>
      <c r="K44" s="21" t="e">
        <f t="shared" si="0"/>
        <v>#REF!</v>
      </c>
      <c r="L44" s="21">
        <f aca="true" t="shared" si="9" ref="L44:R44">L46</f>
        <v>0</v>
      </c>
      <c r="M44" s="21">
        <f t="shared" si="9"/>
        <v>13178.43</v>
      </c>
      <c r="N44" s="21">
        <f t="shared" si="9"/>
        <v>13178.43</v>
      </c>
      <c r="O44" s="21">
        <f t="shared" si="9"/>
        <v>-13178.43</v>
      </c>
      <c r="P44" s="21">
        <f t="shared" si="9"/>
        <v>0</v>
      </c>
      <c r="Q44" s="21">
        <f t="shared" si="9"/>
        <v>0</v>
      </c>
      <c r="R44" s="21">
        <f t="shared" si="9"/>
        <v>0</v>
      </c>
    </row>
    <row r="45" spans="1:18" ht="26.25" customHeight="1">
      <c r="A45" s="26" t="s">
        <v>59</v>
      </c>
      <c r="B45" s="17">
        <v>62</v>
      </c>
      <c r="C45" s="17">
        <v>0</v>
      </c>
      <c r="D45" s="35" t="s">
        <v>18</v>
      </c>
      <c r="E45" s="33">
        <v>862</v>
      </c>
      <c r="F45" s="30" t="s">
        <v>150</v>
      </c>
      <c r="G45" s="36"/>
      <c r="H45" s="37" t="s">
        <v>2</v>
      </c>
      <c r="I45" s="21"/>
      <c r="J45" s="21" t="e">
        <f>J46</f>
        <v>#REF!</v>
      </c>
      <c r="K45" s="21" t="e">
        <f t="shared" si="0"/>
        <v>#REF!</v>
      </c>
      <c r="L45" s="21">
        <f>L46</f>
        <v>0</v>
      </c>
      <c r="M45" s="21">
        <f>M46</f>
        <v>13178.43</v>
      </c>
      <c r="N45" s="21">
        <f>N46</f>
        <v>13178.43</v>
      </c>
      <c r="O45" s="21">
        <f>O46</f>
        <v>-13178.43</v>
      </c>
      <c r="P45" s="48">
        <f t="shared" si="5"/>
        <v>0</v>
      </c>
      <c r="Q45" s="21">
        <f>Q46</f>
        <v>0</v>
      </c>
      <c r="R45" s="21">
        <f>R46</f>
        <v>0</v>
      </c>
    </row>
    <row r="46" spans="1:18" ht="28.5" customHeight="1">
      <c r="A46" s="26" t="s">
        <v>47</v>
      </c>
      <c r="B46" s="17">
        <v>62</v>
      </c>
      <c r="C46" s="17">
        <v>0</v>
      </c>
      <c r="D46" s="35" t="s">
        <v>18</v>
      </c>
      <c r="E46" s="33">
        <v>862</v>
      </c>
      <c r="F46" s="30" t="s">
        <v>150</v>
      </c>
      <c r="G46" s="36"/>
      <c r="H46" s="37" t="s">
        <v>3</v>
      </c>
      <c r="I46" s="21"/>
      <c r="J46" s="21" t="e">
        <f>'3.Вед. '!#REF!</f>
        <v>#REF!</v>
      </c>
      <c r="K46" s="21" t="e">
        <f t="shared" si="0"/>
        <v>#REF!</v>
      </c>
      <c r="L46" s="21">
        <f>'3.Вед. '!J51</f>
        <v>0</v>
      </c>
      <c r="M46" s="21">
        <f>'3.Вед. '!K51</f>
        <v>13178.43</v>
      </c>
      <c r="N46" s="21">
        <f>'3.Вед. '!L51</f>
        <v>13178.43</v>
      </c>
      <c r="O46" s="21">
        <f>'3.Вед. '!M51</f>
        <v>-13178.43</v>
      </c>
      <c r="P46" s="48">
        <f t="shared" si="5"/>
        <v>0</v>
      </c>
      <c r="Q46" s="21">
        <f>'3.Вед. '!O51</f>
        <v>0</v>
      </c>
      <c r="R46" s="21">
        <f>'3.Вед. '!P51</f>
        <v>0</v>
      </c>
    </row>
    <row r="47" spans="1:18" ht="53.25" customHeight="1" hidden="1">
      <c r="A47" s="26" t="s">
        <v>148</v>
      </c>
      <c r="B47" s="17">
        <v>62</v>
      </c>
      <c r="C47" s="17">
        <v>0</v>
      </c>
      <c r="D47" s="35" t="s">
        <v>18</v>
      </c>
      <c r="E47" s="33">
        <v>862</v>
      </c>
      <c r="F47" s="30" t="s">
        <v>151</v>
      </c>
      <c r="G47" s="36"/>
      <c r="H47" s="37"/>
      <c r="I47" s="21"/>
      <c r="J47" s="21"/>
      <c r="K47" s="21">
        <f t="shared" si="0"/>
        <v>0</v>
      </c>
      <c r="L47" s="21">
        <f>L49</f>
        <v>0</v>
      </c>
      <c r="M47" s="48">
        <f>'3.Вед. '!K41</f>
        <v>0</v>
      </c>
      <c r="N47" s="48">
        <f>M47+L47</f>
        <v>0</v>
      </c>
      <c r="O47" s="48"/>
      <c r="P47" s="48">
        <f t="shared" si="5"/>
        <v>0</v>
      </c>
      <c r="Q47" s="21"/>
      <c r="R47" s="21"/>
    </row>
    <row r="48" spans="1:18" ht="15" customHeight="1" hidden="1">
      <c r="A48" s="26" t="s">
        <v>4</v>
      </c>
      <c r="B48" s="17">
        <v>62</v>
      </c>
      <c r="C48" s="17">
        <v>0</v>
      </c>
      <c r="D48" s="35" t="s">
        <v>18</v>
      </c>
      <c r="E48" s="33">
        <v>862</v>
      </c>
      <c r="F48" s="30" t="s">
        <v>151</v>
      </c>
      <c r="G48" s="36"/>
      <c r="H48" s="37" t="s">
        <v>5</v>
      </c>
      <c r="I48" s="21"/>
      <c r="J48" s="21"/>
      <c r="K48" s="21">
        <f t="shared" si="0"/>
        <v>0</v>
      </c>
      <c r="L48" s="21">
        <f>L49</f>
        <v>0</v>
      </c>
      <c r="M48" s="48">
        <f>'3.Вед. '!K42</f>
        <v>0</v>
      </c>
      <c r="N48" s="48">
        <f>M48+L48</f>
        <v>0</v>
      </c>
      <c r="O48" s="48"/>
      <c r="P48" s="48">
        <f t="shared" si="5"/>
        <v>0</v>
      </c>
      <c r="Q48" s="21"/>
      <c r="R48" s="21"/>
    </row>
    <row r="49" spans="1:18" ht="20.25" customHeight="1" hidden="1">
      <c r="A49" s="26" t="s">
        <v>156</v>
      </c>
      <c r="B49" s="17">
        <v>62</v>
      </c>
      <c r="C49" s="17">
        <v>0</v>
      </c>
      <c r="D49" s="35" t="s">
        <v>18</v>
      </c>
      <c r="E49" s="33">
        <v>862</v>
      </c>
      <c r="F49" s="30" t="s">
        <v>151</v>
      </c>
      <c r="G49" s="36"/>
      <c r="H49" s="37" t="s">
        <v>155</v>
      </c>
      <c r="I49" s="21"/>
      <c r="J49" s="21"/>
      <c r="K49" s="21">
        <f t="shared" si="0"/>
        <v>0</v>
      </c>
      <c r="L49" s="21">
        <f>'3.Вед. '!J54</f>
        <v>0</v>
      </c>
      <c r="M49" s="48">
        <f>'3.Вед. '!K43</f>
        <v>0</v>
      </c>
      <c r="N49" s="48">
        <f>M49+L49</f>
        <v>0</v>
      </c>
      <c r="O49" s="48"/>
      <c r="P49" s="48">
        <f t="shared" si="5"/>
        <v>0</v>
      </c>
      <c r="Q49" s="21"/>
      <c r="R49" s="21"/>
    </row>
    <row r="50" spans="1:18" s="6" customFormat="1" ht="36.75" customHeight="1" hidden="1">
      <c r="A50" s="91" t="s">
        <v>87</v>
      </c>
      <c r="B50" s="80">
        <v>62</v>
      </c>
      <c r="C50" s="80">
        <v>0</v>
      </c>
      <c r="D50" s="129" t="s">
        <v>19</v>
      </c>
      <c r="E50" s="113"/>
      <c r="F50" s="83"/>
      <c r="G50" s="123"/>
      <c r="H50" s="84"/>
      <c r="I50" s="105" t="e">
        <f aca="true" t="shared" si="10" ref="I50:R51">I51</f>
        <v>#REF!</v>
      </c>
      <c r="J50" s="105" t="e">
        <f t="shared" si="10"/>
        <v>#REF!</v>
      </c>
      <c r="K50" s="105" t="e">
        <f t="shared" si="0"/>
        <v>#REF!</v>
      </c>
      <c r="L50" s="105">
        <f t="shared" si="10"/>
        <v>114948.95999999999</v>
      </c>
      <c r="M50" s="105">
        <f t="shared" si="10"/>
        <v>0</v>
      </c>
      <c r="N50" s="105">
        <f t="shared" si="10"/>
        <v>114948.95999999999</v>
      </c>
      <c r="O50" s="105"/>
      <c r="P50" s="48">
        <f t="shared" si="5"/>
        <v>114948.95999999999</v>
      </c>
      <c r="Q50" s="105">
        <f t="shared" si="10"/>
        <v>120127.92</v>
      </c>
      <c r="R50" s="105">
        <f t="shared" si="10"/>
        <v>124362.8</v>
      </c>
    </row>
    <row r="51" spans="1:18" ht="15.75" customHeight="1" hidden="1">
      <c r="A51" s="34" t="s">
        <v>60</v>
      </c>
      <c r="B51" s="17">
        <v>62</v>
      </c>
      <c r="C51" s="17">
        <v>0</v>
      </c>
      <c r="D51" s="35" t="s">
        <v>19</v>
      </c>
      <c r="E51" s="64">
        <v>862</v>
      </c>
      <c r="F51" s="23"/>
      <c r="G51" s="63"/>
      <c r="H51" s="37"/>
      <c r="I51" s="21" t="e">
        <f t="shared" si="10"/>
        <v>#REF!</v>
      </c>
      <c r="J51" s="21" t="e">
        <f t="shared" si="10"/>
        <v>#REF!</v>
      </c>
      <c r="K51" s="21" t="e">
        <f t="shared" si="0"/>
        <v>#REF!</v>
      </c>
      <c r="L51" s="21">
        <f t="shared" si="10"/>
        <v>114948.95999999999</v>
      </c>
      <c r="M51" s="21">
        <f t="shared" si="10"/>
        <v>0</v>
      </c>
      <c r="N51" s="21">
        <f t="shared" si="10"/>
        <v>114948.95999999999</v>
      </c>
      <c r="O51" s="21"/>
      <c r="P51" s="48">
        <f t="shared" si="5"/>
        <v>114948.95999999999</v>
      </c>
      <c r="Q51" s="21">
        <f t="shared" si="10"/>
        <v>120127.92</v>
      </c>
      <c r="R51" s="21">
        <f t="shared" si="10"/>
        <v>124362.8</v>
      </c>
    </row>
    <row r="52" spans="1:18" s="7" customFormat="1" ht="39" customHeight="1" hidden="1">
      <c r="A52" s="38" t="s">
        <v>176</v>
      </c>
      <c r="B52" s="17">
        <v>62</v>
      </c>
      <c r="C52" s="17">
        <v>0</v>
      </c>
      <c r="D52" s="35" t="s">
        <v>19</v>
      </c>
      <c r="E52" s="42">
        <v>862</v>
      </c>
      <c r="F52" s="23" t="s">
        <v>74</v>
      </c>
      <c r="G52" s="36" t="s">
        <v>88</v>
      </c>
      <c r="H52" s="23"/>
      <c r="I52" s="21" t="e">
        <f>I53+I55</f>
        <v>#REF!</v>
      </c>
      <c r="J52" s="21" t="e">
        <f>J53+J55</f>
        <v>#REF!</v>
      </c>
      <c r="K52" s="21" t="e">
        <f t="shared" si="0"/>
        <v>#REF!</v>
      </c>
      <c r="L52" s="21">
        <f>L53+L55</f>
        <v>114948.95999999999</v>
      </c>
      <c r="M52" s="21">
        <f>M53+M55</f>
        <v>0</v>
      </c>
      <c r="N52" s="21">
        <f>N53+N55</f>
        <v>114948.95999999999</v>
      </c>
      <c r="O52" s="21"/>
      <c r="P52" s="48">
        <f t="shared" si="5"/>
        <v>114948.95999999999</v>
      </c>
      <c r="Q52" s="21">
        <f>Q53+Q55</f>
        <v>120127.92</v>
      </c>
      <c r="R52" s="21">
        <f>R53+R55</f>
        <v>124362.8</v>
      </c>
    </row>
    <row r="53" spans="1:18" ht="62.25" customHeight="1" hidden="1">
      <c r="A53" s="13" t="s">
        <v>44</v>
      </c>
      <c r="B53" s="17">
        <v>62</v>
      </c>
      <c r="C53" s="17">
        <v>0</v>
      </c>
      <c r="D53" s="35" t="s">
        <v>19</v>
      </c>
      <c r="E53" s="42">
        <v>862</v>
      </c>
      <c r="F53" s="23" t="s">
        <v>74</v>
      </c>
      <c r="G53" s="36" t="s">
        <v>88</v>
      </c>
      <c r="H53" s="23" t="s">
        <v>0</v>
      </c>
      <c r="I53" s="21" t="e">
        <f>I54</f>
        <v>#REF!</v>
      </c>
      <c r="J53" s="21" t="e">
        <f>J54</f>
        <v>#REF!</v>
      </c>
      <c r="K53" s="21" t="e">
        <f t="shared" si="0"/>
        <v>#REF!</v>
      </c>
      <c r="L53" s="21">
        <f>L54</f>
        <v>101400</v>
      </c>
      <c r="M53" s="48">
        <f>M54</f>
        <v>4721</v>
      </c>
      <c r="N53" s="48">
        <f>M53+L53</f>
        <v>106121</v>
      </c>
      <c r="O53" s="48"/>
      <c r="P53" s="48">
        <f t="shared" si="5"/>
        <v>106121</v>
      </c>
      <c r="Q53" s="21">
        <f>Q54</f>
        <v>101400</v>
      </c>
      <c r="R53" s="21">
        <f>R54</f>
        <v>101400</v>
      </c>
    </row>
    <row r="54" spans="1:18" ht="26.25" customHeight="1" hidden="1">
      <c r="A54" s="13" t="s">
        <v>45</v>
      </c>
      <c r="B54" s="17">
        <v>62</v>
      </c>
      <c r="C54" s="17">
        <v>0</v>
      </c>
      <c r="D54" s="35" t="s">
        <v>19</v>
      </c>
      <c r="E54" s="42">
        <v>862</v>
      </c>
      <c r="F54" s="23" t="s">
        <v>74</v>
      </c>
      <c r="G54" s="36" t="s">
        <v>88</v>
      </c>
      <c r="H54" s="23" t="s">
        <v>1</v>
      </c>
      <c r="I54" s="21" t="e">
        <f>'3.Вед. '!#REF!</f>
        <v>#REF!</v>
      </c>
      <c r="J54" s="21" t="e">
        <f>'3.Вед. '!#REF!</f>
        <v>#REF!</v>
      </c>
      <c r="K54" s="21" t="e">
        <f t="shared" si="0"/>
        <v>#REF!</v>
      </c>
      <c r="L54" s="21">
        <f>'3.Вед. '!J68</f>
        <v>101400</v>
      </c>
      <c r="M54" s="48">
        <f>'4.Функ.'!G64</f>
        <v>4721</v>
      </c>
      <c r="N54" s="48">
        <f>M54+L54</f>
        <v>106121</v>
      </c>
      <c r="O54" s="48"/>
      <c r="P54" s="48">
        <f t="shared" si="5"/>
        <v>106121</v>
      </c>
      <c r="Q54" s="21">
        <f>'3.Вед. '!O68</f>
        <v>101400</v>
      </c>
      <c r="R54" s="21">
        <f>'3.Вед. '!P68</f>
        <v>101400</v>
      </c>
    </row>
    <row r="55" spans="1:18" ht="24" customHeight="1" hidden="1">
      <c r="A55" s="20" t="s">
        <v>59</v>
      </c>
      <c r="B55" s="17">
        <v>62</v>
      </c>
      <c r="C55" s="17">
        <v>0</v>
      </c>
      <c r="D55" s="35" t="s">
        <v>19</v>
      </c>
      <c r="E55" s="42">
        <v>862</v>
      </c>
      <c r="F55" s="23" t="s">
        <v>74</v>
      </c>
      <c r="G55" s="36" t="s">
        <v>88</v>
      </c>
      <c r="H55" s="23" t="s">
        <v>2</v>
      </c>
      <c r="I55" s="21" t="e">
        <f>I56</f>
        <v>#REF!</v>
      </c>
      <c r="J55" s="21" t="e">
        <f>J56</f>
        <v>#REF!</v>
      </c>
      <c r="K55" s="21" t="e">
        <f t="shared" si="0"/>
        <v>#REF!</v>
      </c>
      <c r="L55" s="21">
        <f>L56</f>
        <v>13548.96</v>
      </c>
      <c r="M55" s="48">
        <f>M56</f>
        <v>-4721</v>
      </c>
      <c r="N55" s="48">
        <f>M55+L55</f>
        <v>8827.96</v>
      </c>
      <c r="O55" s="48"/>
      <c r="P55" s="48">
        <f t="shared" si="5"/>
        <v>8827.96</v>
      </c>
      <c r="Q55" s="21">
        <f>Q56</f>
        <v>18727.92</v>
      </c>
      <c r="R55" s="21">
        <f>R56</f>
        <v>22962.8</v>
      </c>
    </row>
    <row r="56" spans="1:18" ht="24.75" customHeight="1" hidden="1">
      <c r="A56" s="26" t="s">
        <v>47</v>
      </c>
      <c r="B56" s="17">
        <v>62</v>
      </c>
      <c r="C56" s="17">
        <v>0</v>
      </c>
      <c r="D56" s="35" t="s">
        <v>19</v>
      </c>
      <c r="E56" s="42">
        <v>862</v>
      </c>
      <c r="F56" s="23" t="s">
        <v>74</v>
      </c>
      <c r="G56" s="36" t="s">
        <v>88</v>
      </c>
      <c r="H56" s="23" t="s">
        <v>3</v>
      </c>
      <c r="I56" s="21" t="e">
        <f>'3.Вед. '!#REF!</f>
        <v>#REF!</v>
      </c>
      <c r="J56" s="21" t="e">
        <f>'3.Вед. '!#REF!</f>
        <v>#REF!</v>
      </c>
      <c r="K56" s="21" t="e">
        <f t="shared" si="0"/>
        <v>#REF!</v>
      </c>
      <c r="L56" s="21">
        <f>'3.Вед. '!J70</f>
        <v>13548.96</v>
      </c>
      <c r="M56" s="48">
        <f>'4.Функ.'!G66</f>
        <v>-4721</v>
      </c>
      <c r="N56" s="48">
        <f>M56+L56</f>
        <v>8827.96</v>
      </c>
      <c r="O56" s="48"/>
      <c r="P56" s="48">
        <f t="shared" si="5"/>
        <v>8827.96</v>
      </c>
      <c r="Q56" s="21">
        <f>'3.Вед. '!O70</f>
        <v>18727.92</v>
      </c>
      <c r="R56" s="21">
        <f>'3.Вед. '!P70</f>
        <v>22962.8</v>
      </c>
    </row>
    <row r="57" spans="1:18" s="6" customFormat="1" ht="39" customHeight="1" hidden="1">
      <c r="A57" s="91" t="s">
        <v>89</v>
      </c>
      <c r="B57" s="80">
        <v>62</v>
      </c>
      <c r="C57" s="17">
        <v>0</v>
      </c>
      <c r="D57" s="129" t="s">
        <v>21</v>
      </c>
      <c r="E57" s="111"/>
      <c r="F57" s="83"/>
      <c r="G57" s="123"/>
      <c r="H57" s="84"/>
      <c r="I57" s="105" t="e">
        <f aca="true" t="shared" si="11" ref="I57:R58">I58</f>
        <v>#REF!</v>
      </c>
      <c r="J57" s="105" t="e">
        <f t="shared" si="11"/>
        <v>#REF!</v>
      </c>
      <c r="K57" s="105" t="e">
        <f>J57+I57</f>
        <v>#REF!</v>
      </c>
      <c r="L57" s="105">
        <f t="shared" si="11"/>
        <v>0</v>
      </c>
      <c r="M57" s="152">
        <f t="shared" si="11"/>
        <v>21000</v>
      </c>
      <c r="N57" s="105">
        <f t="shared" si="11"/>
        <v>21000</v>
      </c>
      <c r="O57" s="105"/>
      <c r="P57" s="48">
        <f t="shared" si="5"/>
        <v>21000</v>
      </c>
      <c r="Q57" s="105">
        <f t="shared" si="11"/>
        <v>0</v>
      </c>
      <c r="R57" s="105">
        <f t="shared" si="11"/>
        <v>0</v>
      </c>
    </row>
    <row r="58" spans="1:18" ht="14.25" customHeight="1" hidden="1">
      <c r="A58" s="34" t="s">
        <v>60</v>
      </c>
      <c r="B58" s="17">
        <v>62</v>
      </c>
      <c r="C58" s="17">
        <v>0</v>
      </c>
      <c r="D58" s="35" t="s">
        <v>21</v>
      </c>
      <c r="E58" s="64">
        <v>862</v>
      </c>
      <c r="F58" s="23"/>
      <c r="G58" s="63"/>
      <c r="H58" s="37"/>
      <c r="I58" s="21" t="e">
        <f t="shared" si="11"/>
        <v>#REF!</v>
      </c>
      <c r="J58" s="21" t="e">
        <f>J59</f>
        <v>#REF!</v>
      </c>
      <c r="K58" s="21" t="e">
        <f t="shared" si="0"/>
        <v>#REF!</v>
      </c>
      <c r="L58" s="21">
        <f>L59</f>
        <v>0</v>
      </c>
      <c r="M58" s="21">
        <f>M59</f>
        <v>21000</v>
      </c>
      <c r="N58" s="21">
        <f>N59</f>
        <v>21000</v>
      </c>
      <c r="O58" s="21"/>
      <c r="P58" s="48">
        <f t="shared" si="5"/>
        <v>21000</v>
      </c>
      <c r="Q58" s="21">
        <f t="shared" si="11"/>
        <v>0</v>
      </c>
      <c r="R58" s="21">
        <f t="shared" si="11"/>
        <v>0</v>
      </c>
    </row>
    <row r="59" spans="1:18" ht="15" customHeight="1" hidden="1">
      <c r="A59" s="38" t="s">
        <v>49</v>
      </c>
      <c r="B59" s="17">
        <v>62</v>
      </c>
      <c r="C59" s="17">
        <v>0</v>
      </c>
      <c r="D59" s="35" t="s">
        <v>21</v>
      </c>
      <c r="E59" s="33">
        <v>862</v>
      </c>
      <c r="F59" s="35" t="s">
        <v>90</v>
      </c>
      <c r="G59" s="36" t="s">
        <v>91</v>
      </c>
      <c r="H59" s="23"/>
      <c r="I59" s="21" t="e">
        <f>I60+I62</f>
        <v>#REF!</v>
      </c>
      <c r="J59" s="21" t="e">
        <f>J63</f>
        <v>#REF!</v>
      </c>
      <c r="K59" s="21" t="e">
        <f t="shared" si="0"/>
        <v>#REF!</v>
      </c>
      <c r="L59" s="21">
        <f>L63</f>
        <v>0</v>
      </c>
      <c r="M59" s="21">
        <f>M63</f>
        <v>21000</v>
      </c>
      <c r="N59" s="21">
        <f>N63</f>
        <v>21000</v>
      </c>
      <c r="O59" s="21"/>
      <c r="P59" s="48">
        <f t="shared" si="5"/>
        <v>21000</v>
      </c>
      <c r="Q59" s="21">
        <f>Q60+Q62</f>
        <v>0</v>
      </c>
      <c r="R59" s="21">
        <f>R60+R62</f>
        <v>0</v>
      </c>
    </row>
    <row r="60" spans="1:18" ht="60.75" customHeight="1" hidden="1">
      <c r="A60" s="13" t="s">
        <v>44</v>
      </c>
      <c r="B60" s="17">
        <v>62</v>
      </c>
      <c r="C60" s="17">
        <v>0</v>
      </c>
      <c r="D60" s="35" t="s">
        <v>21</v>
      </c>
      <c r="E60" s="33">
        <v>862</v>
      </c>
      <c r="F60" s="35" t="s">
        <v>90</v>
      </c>
      <c r="G60" s="36" t="s">
        <v>91</v>
      </c>
      <c r="H60" s="23" t="s">
        <v>0</v>
      </c>
      <c r="I60" s="21">
        <f>I61</f>
        <v>0</v>
      </c>
      <c r="J60" s="21"/>
      <c r="K60" s="21">
        <f t="shared" si="0"/>
        <v>0</v>
      </c>
      <c r="L60" s="21"/>
      <c r="M60" s="48">
        <f>'3.Вед. '!K54</f>
        <v>0</v>
      </c>
      <c r="N60" s="48">
        <f>M60+L60</f>
        <v>0</v>
      </c>
      <c r="O60" s="48"/>
      <c r="P60" s="48">
        <f t="shared" si="5"/>
        <v>0</v>
      </c>
      <c r="Q60" s="21">
        <f>Q61</f>
        <v>0</v>
      </c>
      <c r="R60" s="21">
        <f>R61</f>
        <v>0</v>
      </c>
    </row>
    <row r="61" spans="1:18" ht="15" customHeight="1" hidden="1">
      <c r="A61" s="13" t="s">
        <v>52</v>
      </c>
      <c r="B61" s="17">
        <v>62</v>
      </c>
      <c r="C61" s="17">
        <v>0</v>
      </c>
      <c r="D61" s="35" t="s">
        <v>21</v>
      </c>
      <c r="E61" s="29">
        <v>862</v>
      </c>
      <c r="F61" s="35" t="s">
        <v>90</v>
      </c>
      <c r="G61" s="36" t="s">
        <v>91</v>
      </c>
      <c r="H61" s="23" t="s">
        <v>51</v>
      </c>
      <c r="I61" s="21">
        <v>0</v>
      </c>
      <c r="J61" s="21"/>
      <c r="K61" s="21">
        <f t="shared" si="0"/>
        <v>0</v>
      </c>
      <c r="L61" s="21"/>
      <c r="M61" s="48">
        <f>'3.Вед. '!K55</f>
        <v>0</v>
      </c>
      <c r="N61" s="48">
        <f>M61+L61</f>
        <v>0</v>
      </c>
      <c r="O61" s="48"/>
      <c r="P61" s="48">
        <f t="shared" si="5"/>
        <v>0</v>
      </c>
      <c r="Q61" s="21"/>
      <c r="R61" s="21"/>
    </row>
    <row r="62" spans="1:18" ht="22.5" customHeight="1" hidden="1">
      <c r="A62" s="20" t="s">
        <v>59</v>
      </c>
      <c r="B62" s="17">
        <v>62</v>
      </c>
      <c r="C62" s="17">
        <v>0</v>
      </c>
      <c r="D62" s="35" t="s">
        <v>21</v>
      </c>
      <c r="E62" s="33">
        <v>862</v>
      </c>
      <c r="F62" s="35" t="s">
        <v>90</v>
      </c>
      <c r="G62" s="36" t="s">
        <v>91</v>
      </c>
      <c r="H62" s="23" t="s">
        <v>2</v>
      </c>
      <c r="I62" s="21" t="e">
        <f>I63</f>
        <v>#REF!</v>
      </c>
      <c r="J62" s="21" t="e">
        <f>J63</f>
        <v>#REF!</v>
      </c>
      <c r="K62" s="21" t="e">
        <f t="shared" si="0"/>
        <v>#REF!</v>
      </c>
      <c r="L62" s="21">
        <f>L63</f>
        <v>0</v>
      </c>
      <c r="M62" s="48">
        <f>M63</f>
        <v>21000</v>
      </c>
      <c r="N62" s="48">
        <f>M62+L62</f>
        <v>21000</v>
      </c>
      <c r="O62" s="48"/>
      <c r="P62" s="48">
        <f t="shared" si="5"/>
        <v>21000</v>
      </c>
      <c r="Q62" s="21">
        <f>Q63</f>
        <v>0</v>
      </c>
      <c r="R62" s="21">
        <f>R63</f>
        <v>0</v>
      </c>
    </row>
    <row r="63" spans="1:18" ht="22.5" customHeight="1" hidden="1">
      <c r="A63" s="19" t="s">
        <v>47</v>
      </c>
      <c r="B63" s="17">
        <v>62</v>
      </c>
      <c r="C63" s="17">
        <v>0</v>
      </c>
      <c r="D63" s="35" t="s">
        <v>21</v>
      </c>
      <c r="E63" s="33">
        <v>862</v>
      </c>
      <c r="F63" s="35" t="s">
        <v>90</v>
      </c>
      <c r="G63" s="36" t="s">
        <v>91</v>
      </c>
      <c r="H63" s="23" t="s">
        <v>3</v>
      </c>
      <c r="I63" s="21" t="e">
        <f>'3.Вед. '!#REF!</f>
        <v>#REF!</v>
      </c>
      <c r="J63" s="21" t="e">
        <f>'3.Вед. '!#REF!</f>
        <v>#REF!</v>
      </c>
      <c r="K63" s="21" t="e">
        <f t="shared" si="0"/>
        <v>#REF!</v>
      </c>
      <c r="L63" s="21">
        <f>'3.Вед. '!J77</f>
        <v>0</v>
      </c>
      <c r="M63" s="21">
        <f>'3.Вед. '!K77</f>
        <v>21000</v>
      </c>
      <c r="N63" s="48">
        <f>M63+L63</f>
        <v>21000</v>
      </c>
      <c r="O63" s="48"/>
      <c r="P63" s="48">
        <f t="shared" si="5"/>
        <v>21000</v>
      </c>
      <c r="Q63" s="21">
        <f>'3.Вед. '!O77</f>
        <v>0</v>
      </c>
      <c r="R63" s="21">
        <f>'3.Вед. '!P77</f>
        <v>0</v>
      </c>
    </row>
    <row r="64" spans="1:18" s="16" customFormat="1" ht="26.25" customHeight="1" hidden="1">
      <c r="A64" s="124" t="s">
        <v>92</v>
      </c>
      <c r="B64" s="80">
        <v>62</v>
      </c>
      <c r="C64" s="80">
        <v>0</v>
      </c>
      <c r="D64" s="129" t="s">
        <v>23</v>
      </c>
      <c r="E64" s="104"/>
      <c r="F64" s="125"/>
      <c r="G64" s="89"/>
      <c r="H64" s="89"/>
      <c r="I64" s="106" t="e">
        <f aca="true" t="shared" si="12" ref="I64:J67">I65</f>
        <v>#REF!</v>
      </c>
      <c r="J64" s="106" t="e">
        <f t="shared" si="12"/>
        <v>#REF!</v>
      </c>
      <c r="K64" s="105" t="e">
        <f t="shared" si="0"/>
        <v>#REF!</v>
      </c>
      <c r="L64" s="106">
        <f aca="true" t="shared" si="13" ref="L64:N65">L65</f>
        <v>1013272</v>
      </c>
      <c r="M64" s="106">
        <f t="shared" si="13"/>
        <v>165965</v>
      </c>
      <c r="N64" s="106">
        <f t="shared" si="13"/>
        <v>1179237</v>
      </c>
      <c r="O64" s="106"/>
      <c r="P64" s="48">
        <f t="shared" si="5"/>
        <v>1179237</v>
      </c>
      <c r="Q64" s="106">
        <f>Q65</f>
        <v>1037725</v>
      </c>
      <c r="R64" s="106">
        <f>R65</f>
        <v>1085594</v>
      </c>
    </row>
    <row r="65" spans="1:18" s="15" customFormat="1" ht="16.5" customHeight="1" hidden="1">
      <c r="A65" s="34" t="s">
        <v>60</v>
      </c>
      <c r="B65" s="17">
        <v>62</v>
      </c>
      <c r="C65" s="17">
        <v>0</v>
      </c>
      <c r="D65" s="35" t="s">
        <v>23</v>
      </c>
      <c r="E65" s="29">
        <v>862</v>
      </c>
      <c r="F65" s="31"/>
      <c r="G65" s="30"/>
      <c r="H65" s="30"/>
      <c r="I65" s="32" t="e">
        <f t="shared" si="12"/>
        <v>#REF!</v>
      </c>
      <c r="J65" s="32" t="e">
        <f t="shared" si="12"/>
        <v>#REF!</v>
      </c>
      <c r="K65" s="21" t="e">
        <f t="shared" si="0"/>
        <v>#REF!</v>
      </c>
      <c r="L65" s="32">
        <f t="shared" si="13"/>
        <v>1013272</v>
      </c>
      <c r="M65" s="32">
        <f t="shared" si="13"/>
        <v>165965</v>
      </c>
      <c r="N65" s="32">
        <f t="shared" si="13"/>
        <v>1179237</v>
      </c>
      <c r="O65" s="32"/>
      <c r="P65" s="48">
        <f t="shared" si="5"/>
        <v>1179237</v>
      </c>
      <c r="Q65" s="32">
        <f aca="true" t="shared" si="14" ref="Q65:R67">Q66</f>
        <v>1037725</v>
      </c>
      <c r="R65" s="32">
        <f t="shared" si="14"/>
        <v>1085594</v>
      </c>
    </row>
    <row r="66" spans="1:18" ht="183.75" customHeight="1" hidden="1">
      <c r="A66" s="65" t="s">
        <v>65</v>
      </c>
      <c r="B66" s="17">
        <v>62</v>
      </c>
      <c r="C66" s="17">
        <v>0</v>
      </c>
      <c r="D66" s="35" t="s">
        <v>23</v>
      </c>
      <c r="E66" s="41">
        <v>862</v>
      </c>
      <c r="F66" s="37" t="s">
        <v>75</v>
      </c>
      <c r="G66" s="36" t="s">
        <v>93</v>
      </c>
      <c r="H66" s="23"/>
      <c r="I66" s="21" t="e">
        <f t="shared" si="12"/>
        <v>#REF!</v>
      </c>
      <c r="J66" s="21" t="e">
        <f t="shared" si="12"/>
        <v>#REF!</v>
      </c>
      <c r="K66" s="21" t="e">
        <f t="shared" si="0"/>
        <v>#REF!</v>
      </c>
      <c r="L66" s="21">
        <f>L67</f>
        <v>1013272</v>
      </c>
      <c r="M66" s="149">
        <f>M68</f>
        <v>165965</v>
      </c>
      <c r="N66" s="48">
        <f>M66+L66</f>
        <v>1179237</v>
      </c>
      <c r="O66" s="48"/>
      <c r="P66" s="48">
        <f t="shared" si="5"/>
        <v>1179237</v>
      </c>
      <c r="Q66" s="21">
        <f t="shared" si="14"/>
        <v>1037725</v>
      </c>
      <c r="R66" s="21">
        <f t="shared" si="14"/>
        <v>1085594</v>
      </c>
    </row>
    <row r="67" spans="1:18" ht="24.75" customHeight="1" hidden="1">
      <c r="A67" s="20" t="s">
        <v>59</v>
      </c>
      <c r="B67" s="17">
        <v>62</v>
      </c>
      <c r="C67" s="17">
        <v>0</v>
      </c>
      <c r="D67" s="35" t="s">
        <v>23</v>
      </c>
      <c r="E67" s="41">
        <v>862</v>
      </c>
      <c r="F67" s="37" t="s">
        <v>75</v>
      </c>
      <c r="G67" s="36" t="s">
        <v>93</v>
      </c>
      <c r="H67" s="23" t="s">
        <v>2</v>
      </c>
      <c r="I67" s="21" t="e">
        <f t="shared" si="12"/>
        <v>#REF!</v>
      </c>
      <c r="J67" s="21" t="e">
        <f t="shared" si="12"/>
        <v>#REF!</v>
      </c>
      <c r="K67" s="21" t="e">
        <f t="shared" si="0"/>
        <v>#REF!</v>
      </c>
      <c r="L67" s="21">
        <f>L68</f>
        <v>1013272</v>
      </c>
      <c r="M67" s="48">
        <f>M68</f>
        <v>165965</v>
      </c>
      <c r="N67" s="48">
        <f>M67+L67</f>
        <v>1179237</v>
      </c>
      <c r="O67" s="48"/>
      <c r="P67" s="48">
        <f t="shared" si="5"/>
        <v>1179237</v>
      </c>
      <c r="Q67" s="21">
        <f t="shared" si="14"/>
        <v>1037725</v>
      </c>
      <c r="R67" s="21">
        <f t="shared" si="14"/>
        <v>1085594</v>
      </c>
    </row>
    <row r="68" spans="1:18" ht="24.75" customHeight="1" hidden="1">
      <c r="A68" s="19" t="s">
        <v>47</v>
      </c>
      <c r="B68" s="17">
        <v>62</v>
      </c>
      <c r="C68" s="17">
        <v>0</v>
      </c>
      <c r="D68" s="35" t="s">
        <v>23</v>
      </c>
      <c r="E68" s="41">
        <v>862</v>
      </c>
      <c r="F68" s="37" t="s">
        <v>75</v>
      </c>
      <c r="G68" s="36" t="s">
        <v>93</v>
      </c>
      <c r="H68" s="23" t="s">
        <v>3</v>
      </c>
      <c r="I68" s="21" t="e">
        <f>'3.Вед. '!#REF!</f>
        <v>#REF!</v>
      </c>
      <c r="J68" s="21" t="e">
        <f>'3.Вед. '!#REF!</f>
        <v>#REF!</v>
      </c>
      <c r="K68" s="21" t="e">
        <f t="shared" si="0"/>
        <v>#REF!</v>
      </c>
      <c r="L68" s="21">
        <f>'3.Вед. '!J82</f>
        <v>1013272</v>
      </c>
      <c r="M68" s="48">
        <f>'4.Функ.'!G78</f>
        <v>165965</v>
      </c>
      <c r="N68" s="48">
        <f>M68+L68</f>
        <v>1179237</v>
      </c>
      <c r="O68" s="48"/>
      <c r="P68" s="48">
        <f t="shared" si="5"/>
        <v>1179237</v>
      </c>
      <c r="Q68" s="21">
        <f>'3.Вед. '!O82</f>
        <v>1037725</v>
      </c>
      <c r="R68" s="21">
        <f>'3.Вед. '!P82</f>
        <v>1085594</v>
      </c>
    </row>
    <row r="69" spans="1:18" s="6" customFormat="1" ht="39" customHeight="1">
      <c r="A69" s="124" t="s">
        <v>94</v>
      </c>
      <c r="B69" s="80">
        <v>62</v>
      </c>
      <c r="C69" s="80">
        <v>0</v>
      </c>
      <c r="D69" s="129" t="s">
        <v>24</v>
      </c>
      <c r="E69" s="104"/>
      <c r="F69" s="83"/>
      <c r="G69" s="118"/>
      <c r="H69" s="83"/>
      <c r="I69" s="105" t="e">
        <f>I70</f>
        <v>#REF!</v>
      </c>
      <c r="J69" s="105" t="e">
        <f>J70</f>
        <v>#REF!</v>
      </c>
      <c r="K69" s="105" t="e">
        <f t="shared" si="0"/>
        <v>#REF!</v>
      </c>
      <c r="L69" s="105">
        <f aca="true" t="shared" si="15" ref="L69:R69">L70</f>
        <v>105993.87</v>
      </c>
      <c r="M69" s="105">
        <f t="shared" si="15"/>
        <v>64181.55</v>
      </c>
      <c r="N69" s="105">
        <f t="shared" si="15"/>
        <v>170175.41999999998</v>
      </c>
      <c r="O69" s="105">
        <f t="shared" si="15"/>
        <v>13178.43</v>
      </c>
      <c r="P69" s="105">
        <f t="shared" si="15"/>
        <v>183353.84999999998</v>
      </c>
      <c r="Q69" s="105">
        <f t="shared" si="15"/>
        <v>102263</v>
      </c>
      <c r="R69" s="105">
        <f t="shared" si="15"/>
        <v>100442</v>
      </c>
    </row>
    <row r="70" spans="1:18" ht="15" customHeight="1">
      <c r="A70" s="34" t="s">
        <v>60</v>
      </c>
      <c r="B70" s="17">
        <v>62</v>
      </c>
      <c r="C70" s="17">
        <v>0</v>
      </c>
      <c r="D70" s="35" t="s">
        <v>24</v>
      </c>
      <c r="E70" s="29">
        <v>862</v>
      </c>
      <c r="F70" s="23"/>
      <c r="G70" s="36"/>
      <c r="H70" s="23"/>
      <c r="I70" s="21" t="e">
        <f>I73+I76+I79+I82+I85</f>
        <v>#REF!</v>
      </c>
      <c r="J70" s="21" t="e">
        <f>J73+J76+J79+J82+J85+J81</f>
        <v>#REF!</v>
      </c>
      <c r="K70" s="21" t="e">
        <f t="shared" si="0"/>
        <v>#REF!</v>
      </c>
      <c r="L70" s="21">
        <f>L73+L76+L79+L82+L85+L81+L88</f>
        <v>105993.87</v>
      </c>
      <c r="M70" s="21">
        <f>M73+M76+M79+M82+M85+M81+M88</f>
        <v>64181.55</v>
      </c>
      <c r="N70" s="21">
        <f>N73+N76+N79+N82+N85+N81+N88</f>
        <v>170175.41999999998</v>
      </c>
      <c r="O70" s="21">
        <f>O73+O76+O79+O82+O85+O81+O88</f>
        <v>13178.43</v>
      </c>
      <c r="P70" s="21">
        <f>P73+P76+P79+P82+P85+P81+P88</f>
        <v>183353.84999999998</v>
      </c>
      <c r="Q70" s="21">
        <f>Q73+Q76+Q79+Q82+Q85</f>
        <v>102263</v>
      </c>
      <c r="R70" s="21">
        <f>R73+R76+R79+R82+R85</f>
        <v>100442</v>
      </c>
    </row>
    <row r="71" spans="1:18" s="15" customFormat="1" ht="15" customHeight="1">
      <c r="A71" s="13" t="s">
        <v>68</v>
      </c>
      <c r="B71" s="17">
        <v>62</v>
      </c>
      <c r="C71" s="17">
        <v>0</v>
      </c>
      <c r="D71" s="35" t="s">
        <v>24</v>
      </c>
      <c r="E71" s="33">
        <v>862</v>
      </c>
      <c r="F71" s="37" t="s">
        <v>77</v>
      </c>
      <c r="G71" s="36" t="s">
        <v>95</v>
      </c>
      <c r="H71" s="30"/>
      <c r="I71" s="32" t="e">
        <f aca="true" t="shared" si="16" ref="I71:R72">I72</f>
        <v>#REF!</v>
      </c>
      <c r="J71" s="32" t="e">
        <f t="shared" si="16"/>
        <v>#REF!</v>
      </c>
      <c r="K71" s="21" t="e">
        <f t="shared" si="0"/>
        <v>#REF!</v>
      </c>
      <c r="L71" s="32">
        <f t="shared" si="16"/>
        <v>100000</v>
      </c>
      <c r="M71" s="153">
        <f t="shared" si="16"/>
        <v>54181.55</v>
      </c>
      <c r="N71" s="32">
        <f t="shared" si="16"/>
        <v>154181.55</v>
      </c>
      <c r="O71" s="32">
        <f t="shared" si="16"/>
        <v>-8726.57</v>
      </c>
      <c r="P71" s="32">
        <f t="shared" si="16"/>
        <v>145454.97999999998</v>
      </c>
      <c r="Q71" s="32">
        <f t="shared" si="16"/>
        <v>100000</v>
      </c>
      <c r="R71" s="32">
        <f t="shared" si="16"/>
        <v>85000</v>
      </c>
    </row>
    <row r="72" spans="1:18" s="15" customFormat="1" ht="24" customHeight="1">
      <c r="A72" s="20" t="s">
        <v>59</v>
      </c>
      <c r="B72" s="17">
        <v>62</v>
      </c>
      <c r="C72" s="17">
        <v>0</v>
      </c>
      <c r="D72" s="35" t="s">
        <v>24</v>
      </c>
      <c r="E72" s="33">
        <v>862</v>
      </c>
      <c r="F72" s="37" t="s">
        <v>77</v>
      </c>
      <c r="G72" s="36" t="s">
        <v>95</v>
      </c>
      <c r="H72" s="30" t="s">
        <v>2</v>
      </c>
      <c r="I72" s="32" t="e">
        <f t="shared" si="16"/>
        <v>#REF!</v>
      </c>
      <c r="J72" s="32" t="e">
        <f t="shared" si="16"/>
        <v>#REF!</v>
      </c>
      <c r="K72" s="21" t="e">
        <f t="shared" si="0"/>
        <v>#REF!</v>
      </c>
      <c r="L72" s="32">
        <f t="shared" si="16"/>
        <v>100000</v>
      </c>
      <c r="M72" s="48">
        <f>M73</f>
        <v>54181.55</v>
      </c>
      <c r="N72" s="48">
        <f>M72+L72</f>
        <v>154181.55</v>
      </c>
      <c r="O72" s="48">
        <f>O73</f>
        <v>-8726.57</v>
      </c>
      <c r="P72" s="48">
        <f t="shared" si="5"/>
        <v>145454.97999999998</v>
      </c>
      <c r="Q72" s="32">
        <f t="shared" si="16"/>
        <v>100000</v>
      </c>
      <c r="R72" s="32">
        <f t="shared" si="16"/>
        <v>85000</v>
      </c>
    </row>
    <row r="73" spans="1:18" s="15" customFormat="1" ht="23.25" customHeight="1">
      <c r="A73" s="26" t="s">
        <v>47</v>
      </c>
      <c r="B73" s="17">
        <v>62</v>
      </c>
      <c r="C73" s="17">
        <v>0</v>
      </c>
      <c r="D73" s="35" t="s">
        <v>24</v>
      </c>
      <c r="E73" s="33">
        <v>862</v>
      </c>
      <c r="F73" s="37" t="s">
        <v>77</v>
      </c>
      <c r="G73" s="36" t="s">
        <v>95</v>
      </c>
      <c r="H73" s="30" t="s">
        <v>3</v>
      </c>
      <c r="I73" s="32" t="e">
        <f>'3.Вед. '!#REF!</f>
        <v>#REF!</v>
      </c>
      <c r="J73" s="32" t="e">
        <f>'3.Вед. '!#REF!</f>
        <v>#REF!</v>
      </c>
      <c r="K73" s="21" t="e">
        <f t="shared" si="0"/>
        <v>#REF!</v>
      </c>
      <c r="L73" s="32">
        <f>'3.Вед. '!J102</f>
        <v>100000</v>
      </c>
      <c r="M73" s="48">
        <f>'4.Функ.'!G98</f>
        <v>54181.55</v>
      </c>
      <c r="N73" s="48">
        <f>M73+L73</f>
        <v>154181.55</v>
      </c>
      <c r="O73" s="48">
        <f>'3.Вед. '!M102</f>
        <v>-8726.57</v>
      </c>
      <c r="P73" s="48">
        <f t="shared" si="5"/>
        <v>145454.97999999998</v>
      </c>
      <c r="Q73" s="32">
        <f>'3.Вед. '!O102</f>
        <v>100000</v>
      </c>
      <c r="R73" s="32">
        <f>'3.Вед. '!P102</f>
        <v>85000</v>
      </c>
    </row>
    <row r="74" spans="1:18" s="15" customFormat="1" ht="16.5" customHeight="1">
      <c r="A74" s="26" t="s">
        <v>116</v>
      </c>
      <c r="B74" s="17">
        <v>62</v>
      </c>
      <c r="C74" s="17">
        <v>0</v>
      </c>
      <c r="D74" s="35" t="s">
        <v>24</v>
      </c>
      <c r="E74" s="33">
        <v>862</v>
      </c>
      <c r="F74" s="37" t="s">
        <v>122</v>
      </c>
      <c r="G74" s="36"/>
      <c r="H74" s="30"/>
      <c r="I74" s="32" t="e">
        <f>I75</f>
        <v>#REF!</v>
      </c>
      <c r="J74" s="32"/>
      <c r="K74" s="21" t="e">
        <f t="shared" si="0"/>
        <v>#REF!</v>
      </c>
      <c r="L74" s="32">
        <f>L76</f>
        <v>0</v>
      </c>
      <c r="M74" s="153">
        <f>M76</f>
        <v>10000</v>
      </c>
      <c r="N74" s="32">
        <f>N76</f>
        <v>10000</v>
      </c>
      <c r="O74" s="32">
        <f>O76</f>
        <v>9205</v>
      </c>
      <c r="P74" s="48">
        <f t="shared" si="5"/>
        <v>19205</v>
      </c>
      <c r="Q74" s="32">
        <f>Q75</f>
        <v>0</v>
      </c>
      <c r="R74" s="32">
        <f>R75</f>
        <v>10000</v>
      </c>
    </row>
    <row r="75" spans="1:18" s="15" customFormat="1" ht="23.25" customHeight="1">
      <c r="A75" s="20" t="s">
        <v>59</v>
      </c>
      <c r="B75" s="17">
        <v>62</v>
      </c>
      <c r="C75" s="17">
        <v>0</v>
      </c>
      <c r="D75" s="35" t="s">
        <v>24</v>
      </c>
      <c r="E75" s="33">
        <v>862</v>
      </c>
      <c r="F75" s="37" t="s">
        <v>122</v>
      </c>
      <c r="G75" s="36"/>
      <c r="H75" s="30" t="s">
        <v>2</v>
      </c>
      <c r="I75" s="32" t="e">
        <f>I76</f>
        <v>#REF!</v>
      </c>
      <c r="J75" s="32"/>
      <c r="K75" s="21" t="e">
        <f t="shared" si="0"/>
        <v>#REF!</v>
      </c>
      <c r="L75" s="32">
        <f>L76</f>
        <v>0</v>
      </c>
      <c r="M75" s="48">
        <f>M76</f>
        <v>10000</v>
      </c>
      <c r="N75" s="48">
        <f aca="true" t="shared" si="17" ref="N75:N88">M75+L75</f>
        <v>10000</v>
      </c>
      <c r="O75" s="48">
        <f>O76</f>
        <v>9205</v>
      </c>
      <c r="P75" s="48">
        <f t="shared" si="5"/>
        <v>19205</v>
      </c>
      <c r="Q75" s="32">
        <f>Q76</f>
        <v>0</v>
      </c>
      <c r="R75" s="32">
        <f>R76</f>
        <v>10000</v>
      </c>
    </row>
    <row r="76" spans="1:18" s="15" customFormat="1" ht="25.5" customHeight="1">
      <c r="A76" s="26" t="s">
        <v>47</v>
      </c>
      <c r="B76" s="17">
        <v>62</v>
      </c>
      <c r="C76" s="17">
        <v>0</v>
      </c>
      <c r="D76" s="35" t="s">
        <v>24</v>
      </c>
      <c r="E76" s="33">
        <v>862</v>
      </c>
      <c r="F76" s="37" t="s">
        <v>122</v>
      </c>
      <c r="G76" s="36"/>
      <c r="H76" s="30" t="s">
        <v>3</v>
      </c>
      <c r="I76" s="32" t="e">
        <f>'3.Вед. '!#REF!</f>
        <v>#REF!</v>
      </c>
      <c r="J76" s="32"/>
      <c r="K76" s="21" t="e">
        <f t="shared" si="0"/>
        <v>#REF!</v>
      </c>
      <c r="L76" s="32">
        <f>'3.Вед. '!J105</f>
        <v>0</v>
      </c>
      <c r="M76" s="48">
        <f>'4.Функ.'!G101</f>
        <v>10000</v>
      </c>
      <c r="N76" s="48">
        <f t="shared" si="17"/>
        <v>10000</v>
      </c>
      <c r="O76" s="48">
        <f>'3.Вед. '!M105</f>
        <v>9205</v>
      </c>
      <c r="P76" s="48">
        <f t="shared" si="5"/>
        <v>19205</v>
      </c>
      <c r="Q76" s="32">
        <f>'3.Вед. '!O105</f>
        <v>0</v>
      </c>
      <c r="R76" s="32">
        <f>'3.Вед. '!P105</f>
        <v>10000</v>
      </c>
    </row>
    <row r="77" spans="1:18" s="15" customFormat="1" ht="15" customHeight="1">
      <c r="A77" s="13" t="s">
        <v>50</v>
      </c>
      <c r="B77" s="17">
        <v>62</v>
      </c>
      <c r="C77" s="17">
        <v>0</v>
      </c>
      <c r="D77" s="35" t="s">
        <v>24</v>
      </c>
      <c r="E77" s="33">
        <v>862</v>
      </c>
      <c r="F77" s="37" t="s">
        <v>96</v>
      </c>
      <c r="G77" s="36" t="s">
        <v>97</v>
      </c>
      <c r="H77" s="30"/>
      <c r="I77" s="32" t="e">
        <f>I78</f>
        <v>#REF!</v>
      </c>
      <c r="J77" s="32" t="e">
        <f>J79</f>
        <v>#REF!</v>
      </c>
      <c r="K77" s="21" t="e">
        <f t="shared" si="0"/>
        <v>#REF!</v>
      </c>
      <c r="L77" s="32">
        <f>L79</f>
        <v>5993.87</v>
      </c>
      <c r="M77" s="48">
        <f>'3.Вед. '!K74</f>
        <v>0</v>
      </c>
      <c r="N77" s="48">
        <f t="shared" si="17"/>
        <v>5993.87</v>
      </c>
      <c r="O77" s="48">
        <f>O79</f>
        <v>12700</v>
      </c>
      <c r="P77" s="48">
        <f t="shared" si="5"/>
        <v>18693.87</v>
      </c>
      <c r="Q77" s="32">
        <f>Q78</f>
        <v>2263</v>
      </c>
      <c r="R77" s="32">
        <f>R78</f>
        <v>5442</v>
      </c>
    </row>
    <row r="78" spans="1:18" s="15" customFormat="1" ht="25.5" customHeight="1">
      <c r="A78" s="20" t="s">
        <v>59</v>
      </c>
      <c r="B78" s="17">
        <v>62</v>
      </c>
      <c r="C78" s="17">
        <v>0</v>
      </c>
      <c r="D78" s="35" t="s">
        <v>24</v>
      </c>
      <c r="E78" s="33">
        <v>862</v>
      </c>
      <c r="F78" s="37" t="s">
        <v>96</v>
      </c>
      <c r="G78" s="36" t="s">
        <v>97</v>
      </c>
      <c r="H78" s="30" t="s">
        <v>2</v>
      </c>
      <c r="I78" s="32" t="e">
        <f>I79</f>
        <v>#REF!</v>
      </c>
      <c r="J78" s="32" t="e">
        <f>J79</f>
        <v>#REF!</v>
      </c>
      <c r="K78" s="21" t="e">
        <f aca="true" t="shared" si="18" ref="K78:K101">J78+I78</f>
        <v>#REF!</v>
      </c>
      <c r="L78" s="32">
        <f>L79</f>
        <v>5993.87</v>
      </c>
      <c r="M78" s="48">
        <f>'3.Вед. '!K75</f>
        <v>0</v>
      </c>
      <c r="N78" s="48">
        <f t="shared" si="17"/>
        <v>5993.87</v>
      </c>
      <c r="O78" s="48">
        <f>O79</f>
        <v>12700</v>
      </c>
      <c r="P78" s="48">
        <f t="shared" si="5"/>
        <v>18693.87</v>
      </c>
      <c r="Q78" s="32">
        <f>Q79</f>
        <v>2263</v>
      </c>
      <c r="R78" s="32">
        <f>R79</f>
        <v>5442</v>
      </c>
    </row>
    <row r="79" spans="1:18" ht="24" customHeight="1">
      <c r="A79" s="26" t="s">
        <v>47</v>
      </c>
      <c r="B79" s="17">
        <v>62</v>
      </c>
      <c r="C79" s="17">
        <v>0</v>
      </c>
      <c r="D79" s="35" t="s">
        <v>24</v>
      </c>
      <c r="E79" s="33">
        <v>862</v>
      </c>
      <c r="F79" s="37" t="s">
        <v>96</v>
      </c>
      <c r="G79" s="36" t="s">
        <v>97</v>
      </c>
      <c r="H79" s="30" t="s">
        <v>3</v>
      </c>
      <c r="I79" s="21" t="e">
        <f>'3.Вед. '!#REF!</f>
        <v>#REF!</v>
      </c>
      <c r="J79" s="21" t="e">
        <f>'3.Вед. '!#REF!</f>
        <v>#REF!</v>
      </c>
      <c r="K79" s="21" t="e">
        <f t="shared" si="18"/>
        <v>#REF!</v>
      </c>
      <c r="L79" s="21">
        <f>'3.Вед. '!J108</f>
        <v>5993.87</v>
      </c>
      <c r="M79" s="48">
        <v>0</v>
      </c>
      <c r="N79" s="48">
        <f t="shared" si="17"/>
        <v>5993.87</v>
      </c>
      <c r="O79" s="48">
        <f>'3.Вед. '!M108</f>
        <v>12700</v>
      </c>
      <c r="P79" s="48">
        <f t="shared" si="5"/>
        <v>18693.87</v>
      </c>
      <c r="Q79" s="21">
        <f>'3.Вед. '!O108</f>
        <v>2263</v>
      </c>
      <c r="R79" s="21">
        <f>'3.Вед. '!P108</f>
        <v>5442</v>
      </c>
    </row>
    <row r="80" spans="1:18" ht="24" customHeight="1" hidden="1">
      <c r="A80" s="19" t="s">
        <v>59</v>
      </c>
      <c r="B80" s="39">
        <v>62</v>
      </c>
      <c r="C80" s="17">
        <v>0</v>
      </c>
      <c r="D80" s="35" t="s">
        <v>24</v>
      </c>
      <c r="E80" s="41">
        <v>862</v>
      </c>
      <c r="F80" s="37" t="s">
        <v>153</v>
      </c>
      <c r="G80" s="36"/>
      <c r="H80" s="30" t="s">
        <v>2</v>
      </c>
      <c r="I80" s="21"/>
      <c r="J80" s="21" t="e">
        <f>J81</f>
        <v>#REF!</v>
      </c>
      <c r="K80" s="21" t="e">
        <f t="shared" si="18"/>
        <v>#REF!</v>
      </c>
      <c r="L80" s="21">
        <f>L81</f>
        <v>0</v>
      </c>
      <c r="M80" s="48">
        <v>0</v>
      </c>
      <c r="N80" s="48">
        <f t="shared" si="17"/>
        <v>0</v>
      </c>
      <c r="O80" s="48"/>
      <c r="P80" s="48">
        <f t="shared" si="5"/>
        <v>0</v>
      </c>
      <c r="Q80" s="21"/>
      <c r="R80" s="21"/>
    </row>
    <row r="81" spans="1:18" ht="24" customHeight="1" hidden="1">
      <c r="A81" s="19" t="s">
        <v>47</v>
      </c>
      <c r="B81" s="39">
        <v>62</v>
      </c>
      <c r="C81" s="17">
        <v>0</v>
      </c>
      <c r="D81" s="35" t="s">
        <v>24</v>
      </c>
      <c r="E81" s="41">
        <v>862</v>
      </c>
      <c r="F81" s="37" t="s">
        <v>153</v>
      </c>
      <c r="G81" s="36"/>
      <c r="H81" s="30" t="s">
        <v>3</v>
      </c>
      <c r="I81" s="21"/>
      <c r="J81" s="21" t="e">
        <f>'3.Вед. '!#REF!</f>
        <v>#REF!</v>
      </c>
      <c r="K81" s="21" t="e">
        <f t="shared" si="18"/>
        <v>#REF!</v>
      </c>
      <c r="L81" s="21">
        <f>'3.Вед. '!J111</f>
        <v>0</v>
      </c>
      <c r="M81" s="48">
        <v>0</v>
      </c>
      <c r="N81" s="48">
        <f t="shared" si="17"/>
        <v>0</v>
      </c>
      <c r="O81" s="48"/>
      <c r="P81" s="48">
        <f aca="true" t="shared" si="19" ref="P81:P106">N81+O81</f>
        <v>0</v>
      </c>
      <c r="Q81" s="21"/>
      <c r="R81" s="21"/>
    </row>
    <row r="82" spans="1:18" ht="24" customHeight="1" hidden="1">
      <c r="A82" s="19" t="s">
        <v>47</v>
      </c>
      <c r="B82" s="39">
        <v>62</v>
      </c>
      <c r="C82" s="17">
        <v>0</v>
      </c>
      <c r="D82" s="35" t="s">
        <v>24</v>
      </c>
      <c r="E82" s="41">
        <v>862</v>
      </c>
      <c r="F82" s="37" t="s">
        <v>126</v>
      </c>
      <c r="G82" s="36"/>
      <c r="H82" s="30" t="s">
        <v>3</v>
      </c>
      <c r="I82" s="21" t="e">
        <f>'3.Вед. '!#REF!</f>
        <v>#REF!</v>
      </c>
      <c r="J82" s="21" t="e">
        <f>'3.Вед. '!#REF!</f>
        <v>#REF!</v>
      </c>
      <c r="K82" s="21" t="e">
        <f t="shared" si="18"/>
        <v>#REF!</v>
      </c>
      <c r="L82" s="21">
        <f>'3.Вед. '!J98</f>
        <v>0</v>
      </c>
      <c r="M82" s="48">
        <v>0</v>
      </c>
      <c r="N82" s="48">
        <f t="shared" si="17"/>
        <v>0</v>
      </c>
      <c r="O82" s="48"/>
      <c r="P82" s="48">
        <f t="shared" si="19"/>
        <v>0</v>
      </c>
      <c r="Q82" s="21">
        <f>'3.Вед. '!O98</f>
        <v>0</v>
      </c>
      <c r="R82" s="21">
        <f>'3.Вед. '!P98</f>
        <v>0</v>
      </c>
    </row>
    <row r="83" spans="1:18" s="15" customFormat="1" ht="97.5" customHeight="1" hidden="1">
      <c r="A83" s="98" t="s">
        <v>67</v>
      </c>
      <c r="B83" s="17">
        <v>62</v>
      </c>
      <c r="C83" s="17">
        <v>0</v>
      </c>
      <c r="D83" s="35" t="s">
        <v>24</v>
      </c>
      <c r="E83" s="33">
        <v>862</v>
      </c>
      <c r="F83" s="37" t="s">
        <v>76</v>
      </c>
      <c r="G83" s="36" t="s">
        <v>98</v>
      </c>
      <c r="H83" s="30"/>
      <c r="I83" s="32" t="e">
        <f aca="true" t="shared" si="20" ref="I83:R84">I84</f>
        <v>#REF!</v>
      </c>
      <c r="J83" s="32" t="e">
        <f t="shared" si="20"/>
        <v>#REF!</v>
      </c>
      <c r="K83" s="21" t="e">
        <f t="shared" si="18"/>
        <v>#REF!</v>
      </c>
      <c r="L83" s="32">
        <f t="shared" si="20"/>
        <v>0</v>
      </c>
      <c r="M83" s="48">
        <v>0</v>
      </c>
      <c r="N83" s="48">
        <f t="shared" si="17"/>
        <v>0</v>
      </c>
      <c r="O83" s="48"/>
      <c r="P83" s="48">
        <f t="shared" si="19"/>
        <v>0</v>
      </c>
      <c r="Q83" s="32">
        <f t="shared" si="20"/>
        <v>0</v>
      </c>
      <c r="R83" s="32">
        <f t="shared" si="20"/>
        <v>0</v>
      </c>
    </row>
    <row r="84" spans="1:18" s="15" customFormat="1" ht="24.75" customHeight="1" hidden="1">
      <c r="A84" s="20" t="s">
        <v>59</v>
      </c>
      <c r="B84" s="17">
        <v>62</v>
      </c>
      <c r="C84" s="17">
        <v>0</v>
      </c>
      <c r="D84" s="35" t="s">
        <v>24</v>
      </c>
      <c r="E84" s="33">
        <v>862</v>
      </c>
      <c r="F84" s="37" t="s">
        <v>76</v>
      </c>
      <c r="G84" s="36" t="s">
        <v>98</v>
      </c>
      <c r="H84" s="30" t="s">
        <v>2</v>
      </c>
      <c r="I84" s="32" t="e">
        <f t="shared" si="20"/>
        <v>#REF!</v>
      </c>
      <c r="J84" s="32" t="e">
        <f t="shared" si="20"/>
        <v>#REF!</v>
      </c>
      <c r="K84" s="21" t="e">
        <f t="shared" si="18"/>
        <v>#REF!</v>
      </c>
      <c r="L84" s="32">
        <f t="shared" si="20"/>
        <v>0</v>
      </c>
      <c r="M84" s="48">
        <v>0</v>
      </c>
      <c r="N84" s="48">
        <f t="shared" si="17"/>
        <v>0</v>
      </c>
      <c r="O84" s="48"/>
      <c r="P84" s="48">
        <f t="shared" si="19"/>
        <v>0</v>
      </c>
      <c r="Q84" s="32">
        <f t="shared" si="20"/>
        <v>0</v>
      </c>
      <c r="R84" s="32">
        <f t="shared" si="20"/>
        <v>0</v>
      </c>
    </row>
    <row r="85" spans="1:18" s="15" customFormat="1" ht="27.75" customHeight="1" hidden="1">
      <c r="A85" s="26" t="s">
        <v>47</v>
      </c>
      <c r="B85" s="17">
        <v>62</v>
      </c>
      <c r="C85" s="17">
        <v>0</v>
      </c>
      <c r="D85" s="35" t="s">
        <v>24</v>
      </c>
      <c r="E85" s="33">
        <v>862</v>
      </c>
      <c r="F85" s="37" t="s">
        <v>76</v>
      </c>
      <c r="G85" s="36" t="s">
        <v>98</v>
      </c>
      <c r="H85" s="30" t="s">
        <v>3</v>
      </c>
      <c r="I85" s="32" t="e">
        <f>'3.Вед. '!#REF!</f>
        <v>#REF!</v>
      </c>
      <c r="J85" s="32" t="e">
        <f>'3.Вед. '!#REF!</f>
        <v>#REF!</v>
      </c>
      <c r="K85" s="21" t="e">
        <f t="shared" si="18"/>
        <v>#REF!</v>
      </c>
      <c r="L85" s="32">
        <f>'3.Вед. '!J91</f>
        <v>0</v>
      </c>
      <c r="M85" s="48">
        <v>0</v>
      </c>
      <c r="N85" s="48">
        <f t="shared" si="17"/>
        <v>0</v>
      </c>
      <c r="O85" s="48"/>
      <c r="P85" s="48">
        <f t="shared" si="19"/>
        <v>0</v>
      </c>
      <c r="Q85" s="32">
        <f>'3.Вед. '!O91</f>
        <v>0</v>
      </c>
      <c r="R85" s="32">
        <f>'3.Вед. '!P91</f>
        <v>0</v>
      </c>
    </row>
    <row r="86" spans="1:18" s="15" customFormat="1" ht="16.5" customHeight="1" hidden="1">
      <c r="A86" s="26" t="s">
        <v>146</v>
      </c>
      <c r="B86" s="17">
        <v>62</v>
      </c>
      <c r="C86" s="17">
        <v>0</v>
      </c>
      <c r="D86" s="35" t="s">
        <v>24</v>
      </c>
      <c r="E86" s="33">
        <v>862</v>
      </c>
      <c r="F86" s="37" t="s">
        <v>152</v>
      </c>
      <c r="G86" s="36"/>
      <c r="H86" s="30"/>
      <c r="I86" s="32"/>
      <c r="J86" s="32"/>
      <c r="K86" s="21">
        <f t="shared" si="18"/>
        <v>0</v>
      </c>
      <c r="L86" s="32">
        <f>L88</f>
        <v>0</v>
      </c>
      <c r="M86" s="48">
        <f>'3.Вед. '!K83</f>
        <v>0</v>
      </c>
      <c r="N86" s="48">
        <f t="shared" si="17"/>
        <v>0</v>
      </c>
      <c r="O86" s="48"/>
      <c r="P86" s="48">
        <f t="shared" si="19"/>
        <v>0</v>
      </c>
      <c r="Q86" s="32"/>
      <c r="R86" s="32"/>
    </row>
    <row r="87" spans="1:18" s="15" customFormat="1" ht="30.75" customHeight="1" hidden="1">
      <c r="A87" s="26" t="s">
        <v>59</v>
      </c>
      <c r="B87" s="17">
        <v>62</v>
      </c>
      <c r="C87" s="17">
        <v>0</v>
      </c>
      <c r="D87" s="35" t="s">
        <v>24</v>
      </c>
      <c r="E87" s="33">
        <v>862</v>
      </c>
      <c r="F87" s="37" t="s">
        <v>152</v>
      </c>
      <c r="G87" s="36"/>
      <c r="H87" s="30" t="s">
        <v>2</v>
      </c>
      <c r="I87" s="32"/>
      <c r="J87" s="32"/>
      <c r="K87" s="21">
        <f t="shared" si="18"/>
        <v>0</v>
      </c>
      <c r="L87" s="32">
        <f>L88</f>
        <v>0</v>
      </c>
      <c r="M87" s="48">
        <f>'3.Вед. '!K84</f>
        <v>0</v>
      </c>
      <c r="N87" s="48">
        <f t="shared" si="17"/>
        <v>0</v>
      </c>
      <c r="O87" s="48"/>
      <c r="P87" s="48">
        <f t="shared" si="19"/>
        <v>0</v>
      </c>
      <c r="Q87" s="32"/>
      <c r="R87" s="32"/>
    </row>
    <row r="88" spans="1:18" s="15" customFormat="1" ht="24" customHeight="1" hidden="1">
      <c r="A88" s="26" t="s">
        <v>47</v>
      </c>
      <c r="B88" s="17">
        <v>62</v>
      </c>
      <c r="C88" s="17">
        <v>0</v>
      </c>
      <c r="D88" s="35" t="s">
        <v>24</v>
      </c>
      <c r="E88" s="33">
        <v>862</v>
      </c>
      <c r="F88" s="37" t="s">
        <v>152</v>
      </c>
      <c r="G88" s="36"/>
      <c r="H88" s="30" t="s">
        <v>3</v>
      </c>
      <c r="I88" s="32"/>
      <c r="J88" s="32"/>
      <c r="K88" s="21">
        <f t="shared" si="18"/>
        <v>0</v>
      </c>
      <c r="L88" s="32">
        <f>'3.Вед. '!J95</f>
        <v>0</v>
      </c>
      <c r="M88" s="48">
        <f>'3.Вед. '!K85</f>
        <v>0</v>
      </c>
      <c r="N88" s="48">
        <f t="shared" si="17"/>
        <v>0</v>
      </c>
      <c r="O88" s="48"/>
      <c r="P88" s="48">
        <f t="shared" si="19"/>
        <v>0</v>
      </c>
      <c r="Q88" s="32"/>
      <c r="R88" s="32"/>
    </row>
    <row r="89" spans="1:18" s="16" customFormat="1" ht="15.75" customHeight="1" hidden="1">
      <c r="A89" s="101" t="s">
        <v>130</v>
      </c>
      <c r="B89" s="80">
        <v>62</v>
      </c>
      <c r="C89" s="80">
        <v>0</v>
      </c>
      <c r="D89" s="129" t="s">
        <v>111</v>
      </c>
      <c r="E89" s="85"/>
      <c r="F89" s="84"/>
      <c r="G89" s="118"/>
      <c r="H89" s="89"/>
      <c r="I89" s="87" t="e">
        <f aca="true" t="shared" si="21" ref="I89:R92">I90</f>
        <v>#REF!</v>
      </c>
      <c r="J89" s="87" t="e">
        <f t="shared" si="21"/>
        <v>#REF!</v>
      </c>
      <c r="K89" s="105" t="e">
        <f t="shared" si="18"/>
        <v>#REF!</v>
      </c>
      <c r="L89" s="87">
        <f t="shared" si="21"/>
        <v>45000</v>
      </c>
      <c r="M89" s="87">
        <f t="shared" si="21"/>
        <v>15000</v>
      </c>
      <c r="N89" s="87">
        <f t="shared" si="21"/>
        <v>60000</v>
      </c>
      <c r="O89" s="87"/>
      <c r="P89" s="48">
        <f t="shared" si="19"/>
        <v>60000</v>
      </c>
      <c r="Q89" s="87">
        <f t="shared" si="21"/>
        <v>45000</v>
      </c>
      <c r="R89" s="87">
        <f t="shared" si="21"/>
        <v>45000</v>
      </c>
    </row>
    <row r="90" spans="1:18" s="15" customFormat="1" ht="13.5" customHeight="1" hidden="1">
      <c r="A90" s="102" t="s">
        <v>131</v>
      </c>
      <c r="B90" s="17">
        <v>62</v>
      </c>
      <c r="C90" s="17">
        <v>0</v>
      </c>
      <c r="D90" s="35" t="s">
        <v>111</v>
      </c>
      <c r="E90" s="33">
        <v>862</v>
      </c>
      <c r="F90" s="37"/>
      <c r="G90" s="36"/>
      <c r="H90" s="30"/>
      <c r="I90" s="48" t="e">
        <f t="shared" si="21"/>
        <v>#REF!</v>
      </c>
      <c r="J90" s="48" t="e">
        <f t="shared" si="21"/>
        <v>#REF!</v>
      </c>
      <c r="K90" s="21" t="e">
        <f t="shared" si="18"/>
        <v>#REF!</v>
      </c>
      <c r="L90" s="48">
        <f t="shared" si="21"/>
        <v>45000</v>
      </c>
      <c r="M90" s="48">
        <f t="shared" si="21"/>
        <v>15000</v>
      </c>
      <c r="N90" s="48">
        <f t="shared" si="21"/>
        <v>60000</v>
      </c>
      <c r="O90" s="48"/>
      <c r="P90" s="48">
        <f t="shared" si="19"/>
        <v>60000</v>
      </c>
      <c r="Q90" s="48">
        <f t="shared" si="21"/>
        <v>45000</v>
      </c>
      <c r="R90" s="48">
        <f t="shared" si="21"/>
        <v>45000</v>
      </c>
    </row>
    <row r="91" spans="1:18" s="15" customFormat="1" ht="24" customHeight="1" hidden="1">
      <c r="A91" s="61" t="s">
        <v>132</v>
      </c>
      <c r="B91" s="17">
        <v>62</v>
      </c>
      <c r="C91" s="17">
        <v>0</v>
      </c>
      <c r="D91" s="35" t="s">
        <v>111</v>
      </c>
      <c r="E91" s="33">
        <v>862</v>
      </c>
      <c r="F91" s="37" t="s">
        <v>135</v>
      </c>
      <c r="G91" s="36"/>
      <c r="H91" s="30"/>
      <c r="I91" s="48" t="e">
        <f t="shared" si="21"/>
        <v>#REF!</v>
      </c>
      <c r="J91" s="48" t="e">
        <f t="shared" si="21"/>
        <v>#REF!</v>
      </c>
      <c r="K91" s="21" t="e">
        <f t="shared" si="18"/>
        <v>#REF!</v>
      </c>
      <c r="L91" s="48">
        <f t="shared" si="21"/>
        <v>45000</v>
      </c>
      <c r="M91" s="149">
        <f t="shared" si="21"/>
        <v>15000</v>
      </c>
      <c r="N91" s="48">
        <f t="shared" si="21"/>
        <v>60000</v>
      </c>
      <c r="O91" s="48"/>
      <c r="P91" s="48">
        <f t="shared" si="19"/>
        <v>60000</v>
      </c>
      <c r="Q91" s="48">
        <f t="shared" si="21"/>
        <v>45000</v>
      </c>
      <c r="R91" s="48">
        <f t="shared" si="21"/>
        <v>45000</v>
      </c>
    </row>
    <row r="92" spans="1:18" s="15" customFormat="1" ht="24" customHeight="1" hidden="1">
      <c r="A92" s="102" t="s">
        <v>133</v>
      </c>
      <c r="B92" s="17">
        <v>62</v>
      </c>
      <c r="C92" s="17">
        <v>0</v>
      </c>
      <c r="D92" s="35" t="s">
        <v>111</v>
      </c>
      <c r="E92" s="33">
        <v>862</v>
      </c>
      <c r="F92" s="37" t="s">
        <v>135</v>
      </c>
      <c r="G92" s="36"/>
      <c r="H92" s="30" t="s">
        <v>134</v>
      </c>
      <c r="I92" s="48" t="e">
        <f t="shared" si="21"/>
        <v>#REF!</v>
      </c>
      <c r="J92" s="48" t="e">
        <f t="shared" si="21"/>
        <v>#REF!</v>
      </c>
      <c r="K92" s="21" t="e">
        <f t="shared" si="18"/>
        <v>#REF!</v>
      </c>
      <c r="L92" s="48">
        <f t="shared" si="21"/>
        <v>45000</v>
      </c>
      <c r="M92" s="48">
        <f>M93</f>
        <v>15000</v>
      </c>
      <c r="N92" s="48">
        <f aca="true" t="shared" si="22" ref="N92:N106">M92+L92</f>
        <v>60000</v>
      </c>
      <c r="O92" s="48"/>
      <c r="P92" s="48">
        <f t="shared" si="19"/>
        <v>60000</v>
      </c>
      <c r="Q92" s="48">
        <f t="shared" si="21"/>
        <v>45000</v>
      </c>
      <c r="R92" s="48">
        <f t="shared" si="21"/>
        <v>45000</v>
      </c>
    </row>
    <row r="93" spans="1:18" s="15" customFormat="1" ht="18.75" customHeight="1" hidden="1">
      <c r="A93" s="28" t="s">
        <v>188</v>
      </c>
      <c r="B93" s="17">
        <v>62</v>
      </c>
      <c r="C93" s="17">
        <v>0</v>
      </c>
      <c r="D93" s="35" t="s">
        <v>111</v>
      </c>
      <c r="E93" s="33">
        <v>862</v>
      </c>
      <c r="F93" s="37" t="s">
        <v>135</v>
      </c>
      <c r="G93" s="36"/>
      <c r="H93" s="30" t="s">
        <v>187</v>
      </c>
      <c r="I93" s="48" t="e">
        <f>'3.Вед. '!#REF!</f>
        <v>#REF!</v>
      </c>
      <c r="J93" s="48" t="e">
        <f>'3.Вед. '!#REF!</f>
        <v>#REF!</v>
      </c>
      <c r="K93" s="21" t="e">
        <f t="shared" si="18"/>
        <v>#REF!</v>
      </c>
      <c r="L93" s="48">
        <f>'3.Вед. '!J119</f>
        <v>45000</v>
      </c>
      <c r="M93" s="48">
        <f>'4.Функ.'!G115</f>
        <v>15000</v>
      </c>
      <c r="N93" s="48">
        <f t="shared" si="22"/>
        <v>60000</v>
      </c>
      <c r="O93" s="48"/>
      <c r="P93" s="48">
        <f t="shared" si="19"/>
        <v>60000</v>
      </c>
      <c r="Q93" s="48">
        <f>'3.Вед. '!O119</f>
        <v>45000</v>
      </c>
      <c r="R93" s="48">
        <f>'3.Вед. '!P119</f>
        <v>45000</v>
      </c>
    </row>
    <row r="94" spans="1:18" s="6" customFormat="1" ht="14.25" customHeight="1" hidden="1">
      <c r="A94" s="91" t="s">
        <v>99</v>
      </c>
      <c r="B94" s="80">
        <v>62</v>
      </c>
      <c r="C94" s="80">
        <v>0</v>
      </c>
      <c r="D94" s="129" t="s">
        <v>174</v>
      </c>
      <c r="E94" s="85"/>
      <c r="F94" s="83"/>
      <c r="G94" s="89"/>
      <c r="H94" s="84"/>
      <c r="I94" s="105" t="e">
        <f aca="true" t="shared" si="23" ref="I94:J97">I95</f>
        <v>#REF!</v>
      </c>
      <c r="J94" s="105" t="e">
        <f t="shared" si="23"/>
        <v>#REF!</v>
      </c>
      <c r="K94" s="105" t="e">
        <f t="shared" si="18"/>
        <v>#REF!</v>
      </c>
      <c r="L94" s="105">
        <f>L95</f>
        <v>4000</v>
      </c>
      <c r="M94" s="48">
        <f>'3.Вед. '!K91</f>
        <v>0</v>
      </c>
      <c r="N94" s="48">
        <f t="shared" si="22"/>
        <v>4000</v>
      </c>
      <c r="O94" s="48"/>
      <c r="P94" s="48">
        <f t="shared" si="19"/>
        <v>4000</v>
      </c>
      <c r="Q94" s="105">
        <f aca="true" t="shared" si="24" ref="Q94:R97">Q95</f>
        <v>4000</v>
      </c>
      <c r="R94" s="105">
        <f t="shared" si="24"/>
        <v>4000</v>
      </c>
    </row>
    <row r="95" spans="1:19" s="6" customFormat="1" ht="14.25" customHeight="1" hidden="1">
      <c r="A95" s="34" t="s">
        <v>60</v>
      </c>
      <c r="B95" s="17">
        <v>62</v>
      </c>
      <c r="C95" s="17">
        <v>0</v>
      </c>
      <c r="D95" s="35" t="s">
        <v>174</v>
      </c>
      <c r="E95" s="33">
        <v>862</v>
      </c>
      <c r="F95" s="23"/>
      <c r="G95" s="30"/>
      <c r="H95" s="37"/>
      <c r="I95" s="21" t="e">
        <f t="shared" si="23"/>
        <v>#REF!</v>
      </c>
      <c r="J95" s="21" t="e">
        <f t="shared" si="23"/>
        <v>#REF!</v>
      </c>
      <c r="K95" s="21" t="e">
        <f t="shared" si="18"/>
        <v>#REF!</v>
      </c>
      <c r="L95" s="21">
        <f>L96</f>
        <v>4000</v>
      </c>
      <c r="M95" s="48">
        <f>'3.Вед. '!K92</f>
        <v>0</v>
      </c>
      <c r="N95" s="48">
        <f t="shared" si="22"/>
        <v>4000</v>
      </c>
      <c r="O95" s="48"/>
      <c r="P95" s="48">
        <f t="shared" si="19"/>
        <v>4000</v>
      </c>
      <c r="Q95" s="21">
        <f t="shared" si="24"/>
        <v>4000</v>
      </c>
      <c r="R95" s="21">
        <f t="shared" si="24"/>
        <v>4000</v>
      </c>
      <c r="S95" s="3"/>
    </row>
    <row r="96" spans="1:18" ht="98.25" customHeight="1" hidden="1">
      <c r="A96" s="13" t="s">
        <v>69</v>
      </c>
      <c r="B96" s="17">
        <v>62</v>
      </c>
      <c r="C96" s="17">
        <v>0</v>
      </c>
      <c r="D96" s="35" t="s">
        <v>174</v>
      </c>
      <c r="E96" s="33">
        <v>862</v>
      </c>
      <c r="F96" s="30" t="s">
        <v>78</v>
      </c>
      <c r="G96" s="36" t="s">
        <v>100</v>
      </c>
      <c r="H96" s="23"/>
      <c r="I96" s="21" t="e">
        <f t="shared" si="23"/>
        <v>#REF!</v>
      </c>
      <c r="J96" s="21" t="e">
        <f t="shared" si="23"/>
        <v>#REF!</v>
      </c>
      <c r="K96" s="21" t="e">
        <f t="shared" si="18"/>
        <v>#REF!</v>
      </c>
      <c r="L96" s="21">
        <f>L97</f>
        <v>4000</v>
      </c>
      <c r="M96" s="48">
        <f>'3.Вед. '!K93</f>
        <v>0</v>
      </c>
      <c r="N96" s="48">
        <f t="shared" si="22"/>
        <v>4000</v>
      </c>
      <c r="O96" s="48"/>
      <c r="P96" s="48">
        <f t="shared" si="19"/>
        <v>4000</v>
      </c>
      <c r="Q96" s="21">
        <f t="shared" si="24"/>
        <v>4000</v>
      </c>
      <c r="R96" s="21">
        <f t="shared" si="24"/>
        <v>4000</v>
      </c>
    </row>
    <row r="97" spans="1:18" ht="17.25" customHeight="1" hidden="1">
      <c r="A97" s="28" t="s">
        <v>31</v>
      </c>
      <c r="B97" s="17">
        <v>62</v>
      </c>
      <c r="C97" s="17">
        <v>0</v>
      </c>
      <c r="D97" s="35" t="s">
        <v>174</v>
      </c>
      <c r="E97" s="33">
        <v>862</v>
      </c>
      <c r="F97" s="30" t="s">
        <v>78</v>
      </c>
      <c r="G97" s="36" t="s">
        <v>100</v>
      </c>
      <c r="H97" s="23" t="s">
        <v>20</v>
      </c>
      <c r="I97" s="21" t="e">
        <f t="shared" si="23"/>
        <v>#REF!</v>
      </c>
      <c r="J97" s="21" t="e">
        <f t="shared" si="23"/>
        <v>#REF!</v>
      </c>
      <c r="K97" s="21" t="e">
        <f t="shared" si="18"/>
        <v>#REF!</v>
      </c>
      <c r="L97" s="21">
        <f>L98</f>
        <v>4000</v>
      </c>
      <c r="M97" s="48">
        <f>'3.Вед. '!K94</f>
        <v>0</v>
      </c>
      <c r="N97" s="48">
        <f t="shared" si="22"/>
        <v>4000</v>
      </c>
      <c r="O97" s="48"/>
      <c r="P97" s="48">
        <f t="shared" si="19"/>
        <v>4000</v>
      </c>
      <c r="Q97" s="21">
        <f t="shared" si="24"/>
        <v>4000</v>
      </c>
      <c r="R97" s="21">
        <f t="shared" si="24"/>
        <v>4000</v>
      </c>
    </row>
    <row r="98" spans="1:18" ht="13.5" customHeight="1" hidden="1">
      <c r="A98" s="28" t="s">
        <v>38</v>
      </c>
      <c r="B98" s="17">
        <v>62</v>
      </c>
      <c r="C98" s="17">
        <v>0</v>
      </c>
      <c r="D98" s="35" t="s">
        <v>174</v>
      </c>
      <c r="E98" s="33">
        <v>862</v>
      </c>
      <c r="F98" s="30" t="s">
        <v>78</v>
      </c>
      <c r="G98" s="36" t="s">
        <v>100</v>
      </c>
      <c r="H98" s="37" t="s">
        <v>9</v>
      </c>
      <c r="I98" s="21" t="e">
        <f>'3.Вед. '!#REF!</f>
        <v>#REF!</v>
      </c>
      <c r="J98" s="21" t="e">
        <f>'3.Вед. '!#REF!</f>
        <v>#REF!</v>
      </c>
      <c r="K98" s="21" t="e">
        <f t="shared" si="18"/>
        <v>#REF!</v>
      </c>
      <c r="L98" s="21">
        <f>'3.Вед. '!J124</f>
        <v>4000</v>
      </c>
      <c r="M98" s="48">
        <f>'3.Вед. '!K95</f>
        <v>0</v>
      </c>
      <c r="N98" s="48">
        <f t="shared" si="22"/>
        <v>4000</v>
      </c>
      <c r="O98" s="48"/>
      <c r="P98" s="48">
        <f t="shared" si="19"/>
        <v>4000</v>
      </c>
      <c r="Q98" s="21">
        <f>'3.Вед. '!O124</f>
        <v>4000</v>
      </c>
      <c r="R98" s="21">
        <f>'3.Вед. '!P124</f>
        <v>4000</v>
      </c>
    </row>
    <row r="99" spans="1:18" ht="26.25" customHeight="1" hidden="1">
      <c r="A99" s="28" t="s">
        <v>139</v>
      </c>
      <c r="B99" s="17">
        <v>62</v>
      </c>
      <c r="C99" s="17">
        <v>0</v>
      </c>
      <c r="D99" s="35" t="s">
        <v>56</v>
      </c>
      <c r="E99" s="33">
        <v>862</v>
      </c>
      <c r="F99" s="30" t="s">
        <v>154</v>
      </c>
      <c r="G99" s="36"/>
      <c r="H99" s="37"/>
      <c r="I99" s="21"/>
      <c r="J99" s="21" t="e">
        <f>J101</f>
        <v>#REF!</v>
      </c>
      <c r="K99" s="21" t="e">
        <f t="shared" si="18"/>
        <v>#REF!</v>
      </c>
      <c r="L99" s="21">
        <f>L101</f>
        <v>0</v>
      </c>
      <c r="M99" s="48">
        <f>'3.Вед. '!K96</f>
        <v>0</v>
      </c>
      <c r="N99" s="48">
        <f t="shared" si="22"/>
        <v>0</v>
      </c>
      <c r="O99" s="48"/>
      <c r="P99" s="48">
        <f t="shared" si="19"/>
        <v>0</v>
      </c>
      <c r="Q99" s="21"/>
      <c r="R99" s="21"/>
    </row>
    <row r="100" spans="1:18" ht="27" customHeight="1" hidden="1">
      <c r="A100" s="28" t="s">
        <v>59</v>
      </c>
      <c r="B100" s="17">
        <v>62</v>
      </c>
      <c r="C100" s="17">
        <v>0</v>
      </c>
      <c r="D100" s="35" t="s">
        <v>56</v>
      </c>
      <c r="E100" s="33">
        <v>862</v>
      </c>
      <c r="F100" s="30" t="s">
        <v>154</v>
      </c>
      <c r="G100" s="36"/>
      <c r="H100" s="37" t="s">
        <v>2</v>
      </c>
      <c r="I100" s="21"/>
      <c r="J100" s="21" t="e">
        <f>J101</f>
        <v>#REF!</v>
      </c>
      <c r="K100" s="21" t="e">
        <f t="shared" si="18"/>
        <v>#REF!</v>
      </c>
      <c r="L100" s="21">
        <f>L101</f>
        <v>0</v>
      </c>
      <c r="M100" s="48">
        <f>'3.Вед. '!K97</f>
        <v>0</v>
      </c>
      <c r="N100" s="48">
        <f t="shared" si="22"/>
        <v>0</v>
      </c>
      <c r="O100" s="48"/>
      <c r="P100" s="48">
        <f t="shared" si="19"/>
        <v>0</v>
      </c>
      <c r="Q100" s="21"/>
      <c r="R100" s="21"/>
    </row>
    <row r="101" spans="1:18" ht="27.75" customHeight="1" hidden="1">
      <c r="A101" s="28" t="s">
        <v>47</v>
      </c>
      <c r="B101" s="17">
        <v>62</v>
      </c>
      <c r="C101" s="17">
        <v>0</v>
      </c>
      <c r="D101" s="35" t="s">
        <v>56</v>
      </c>
      <c r="E101" s="33">
        <v>862</v>
      </c>
      <c r="F101" s="30" t="s">
        <v>154</v>
      </c>
      <c r="G101" s="36"/>
      <c r="H101" s="37" t="s">
        <v>3</v>
      </c>
      <c r="I101" s="21"/>
      <c r="J101" s="21" t="e">
        <f>'3.Вед. '!#REF!</f>
        <v>#REF!</v>
      </c>
      <c r="K101" s="21" t="e">
        <f t="shared" si="18"/>
        <v>#REF!</v>
      </c>
      <c r="L101" s="21">
        <v>0</v>
      </c>
      <c r="M101" s="48">
        <f>'3.Вед. '!K98</f>
        <v>0</v>
      </c>
      <c r="N101" s="48">
        <f t="shared" si="22"/>
        <v>0</v>
      </c>
      <c r="O101" s="48"/>
      <c r="P101" s="48">
        <f t="shared" si="19"/>
        <v>0</v>
      </c>
      <c r="Q101" s="21"/>
      <c r="R101" s="21"/>
    </row>
    <row r="102" spans="1:18" s="6" customFormat="1" ht="39.75" customHeight="1" hidden="1">
      <c r="A102" s="157" t="s">
        <v>189</v>
      </c>
      <c r="B102" s="80">
        <v>62</v>
      </c>
      <c r="C102" s="80">
        <v>0</v>
      </c>
      <c r="D102" s="129" t="s">
        <v>30</v>
      </c>
      <c r="E102" s="104"/>
      <c r="F102" s="89"/>
      <c r="G102" s="158"/>
      <c r="H102" s="83"/>
      <c r="I102" s="105"/>
      <c r="J102" s="105"/>
      <c r="K102" s="105"/>
      <c r="L102" s="105">
        <f>L103</f>
        <v>265082.58</v>
      </c>
      <c r="M102" s="105">
        <f>M103</f>
        <v>-265082.58</v>
      </c>
      <c r="N102" s="87">
        <f t="shared" si="22"/>
        <v>0</v>
      </c>
      <c r="O102" s="87"/>
      <c r="P102" s="48">
        <f t="shared" si="19"/>
        <v>0</v>
      </c>
      <c r="Q102" s="152"/>
      <c r="R102" s="152"/>
    </row>
    <row r="103" spans="1:18" ht="14.25" customHeight="1" hidden="1">
      <c r="A103" s="34" t="s">
        <v>60</v>
      </c>
      <c r="B103" s="17">
        <v>62</v>
      </c>
      <c r="C103" s="17">
        <v>0</v>
      </c>
      <c r="D103" s="35" t="s">
        <v>30</v>
      </c>
      <c r="E103" s="29">
        <v>862</v>
      </c>
      <c r="F103" s="23"/>
      <c r="G103" s="30"/>
      <c r="H103" s="23"/>
      <c r="I103" s="21">
        <f>I104</f>
        <v>0</v>
      </c>
      <c r="J103" s="21">
        <f>J104</f>
        <v>0</v>
      </c>
      <c r="K103" s="21">
        <f>J103+I103</f>
        <v>0</v>
      </c>
      <c r="L103" s="21">
        <f>L104</f>
        <v>265082.58</v>
      </c>
      <c r="M103" s="21">
        <f>M104</f>
        <v>-265082.58</v>
      </c>
      <c r="N103" s="48">
        <f t="shared" si="22"/>
        <v>0</v>
      </c>
      <c r="O103" s="48"/>
      <c r="P103" s="48">
        <f t="shared" si="19"/>
        <v>0</v>
      </c>
      <c r="Q103" s="143">
        <f>Q104</f>
        <v>0</v>
      </c>
      <c r="R103" s="143">
        <f>R104</f>
        <v>0</v>
      </c>
    </row>
    <row r="104" spans="1:18" ht="39.75" customHeight="1" hidden="1">
      <c r="A104" s="137" t="s">
        <v>178</v>
      </c>
      <c r="B104" s="17">
        <v>62</v>
      </c>
      <c r="C104" s="17">
        <v>0</v>
      </c>
      <c r="D104" s="35" t="s">
        <v>30</v>
      </c>
      <c r="E104" s="33">
        <v>862</v>
      </c>
      <c r="F104" s="30" t="s">
        <v>181</v>
      </c>
      <c r="G104" s="159"/>
      <c r="H104" s="37"/>
      <c r="I104" s="21"/>
      <c r="J104" s="21"/>
      <c r="K104" s="21"/>
      <c r="L104" s="21">
        <f>L106</f>
        <v>265082.58</v>
      </c>
      <c r="M104" s="21">
        <f>M106</f>
        <v>-265082.58</v>
      </c>
      <c r="N104" s="48">
        <f t="shared" si="22"/>
        <v>0</v>
      </c>
      <c r="O104" s="48"/>
      <c r="P104" s="48">
        <f t="shared" si="19"/>
        <v>0</v>
      </c>
      <c r="Q104" s="21"/>
      <c r="R104" s="21"/>
    </row>
    <row r="105" spans="1:18" ht="27.75" customHeight="1" hidden="1">
      <c r="A105" s="138" t="s">
        <v>59</v>
      </c>
      <c r="B105" s="17">
        <v>62</v>
      </c>
      <c r="C105" s="17">
        <v>0</v>
      </c>
      <c r="D105" s="35" t="s">
        <v>30</v>
      </c>
      <c r="E105" s="33">
        <v>862</v>
      </c>
      <c r="F105" s="30" t="s">
        <v>181</v>
      </c>
      <c r="G105" s="36"/>
      <c r="H105" s="37" t="s">
        <v>2</v>
      </c>
      <c r="I105" s="21"/>
      <c r="J105" s="21"/>
      <c r="K105" s="21"/>
      <c r="L105" s="21">
        <f>L106</f>
        <v>265082.58</v>
      </c>
      <c r="M105" s="21">
        <f>M106</f>
        <v>-265082.58</v>
      </c>
      <c r="N105" s="48">
        <f t="shared" si="22"/>
        <v>0</v>
      </c>
      <c r="O105" s="48"/>
      <c r="P105" s="48">
        <f t="shared" si="19"/>
        <v>0</v>
      </c>
      <c r="Q105" s="21"/>
      <c r="R105" s="21"/>
    </row>
    <row r="106" spans="1:18" ht="27.75" customHeight="1" hidden="1">
      <c r="A106" s="138" t="s">
        <v>47</v>
      </c>
      <c r="B106" s="17">
        <v>62</v>
      </c>
      <c r="C106" s="17">
        <v>0</v>
      </c>
      <c r="D106" s="35" t="s">
        <v>30</v>
      </c>
      <c r="E106" s="33">
        <v>862</v>
      </c>
      <c r="F106" s="30" t="s">
        <v>181</v>
      </c>
      <c r="G106" s="36"/>
      <c r="H106" s="37" t="s">
        <v>3</v>
      </c>
      <c r="I106" s="21"/>
      <c r="J106" s="21"/>
      <c r="K106" s="21"/>
      <c r="L106" s="21">
        <f>'3.Вед. '!J114</f>
        <v>265082.58</v>
      </c>
      <c r="M106" s="48">
        <f>'3.Вед. '!K114</f>
        <v>-265082.58</v>
      </c>
      <c r="N106" s="48">
        <f t="shared" si="22"/>
        <v>0</v>
      </c>
      <c r="O106" s="48"/>
      <c r="P106" s="48">
        <f t="shared" si="19"/>
        <v>0</v>
      </c>
      <c r="Q106" s="21"/>
      <c r="R106" s="21"/>
    </row>
    <row r="107" spans="1:18" s="6" customFormat="1" ht="16.5" customHeight="1" hidden="1">
      <c r="A107" s="127" t="s">
        <v>101</v>
      </c>
      <c r="B107" s="114">
        <v>70</v>
      </c>
      <c r="C107" s="134"/>
      <c r="D107" s="130"/>
      <c r="E107" s="85"/>
      <c r="F107" s="83"/>
      <c r="G107" s="125"/>
      <c r="H107" s="83"/>
      <c r="I107" s="105" t="e">
        <f>#REF!</f>
        <v>#REF!</v>
      </c>
      <c r="J107" s="105" t="e">
        <f>#REF!+J108</f>
        <v>#REF!</v>
      </c>
      <c r="K107" s="105" t="e">
        <f aca="true" t="shared" si="25" ref="K107:K113">J107+I107</f>
        <v>#REF!</v>
      </c>
      <c r="L107" s="105">
        <f>L108</f>
        <v>0</v>
      </c>
      <c r="M107" s="105">
        <f>M108</f>
        <v>0</v>
      </c>
      <c r="N107" s="105">
        <f>N108</f>
        <v>0</v>
      </c>
      <c r="O107" s="105"/>
      <c r="P107" s="105"/>
      <c r="Q107" s="105">
        <f>Q108</f>
        <v>31500</v>
      </c>
      <c r="R107" s="105">
        <f>R108</f>
        <v>63500</v>
      </c>
    </row>
    <row r="108" spans="1:18" ht="16.5" customHeight="1" hidden="1">
      <c r="A108" s="34" t="s">
        <v>60</v>
      </c>
      <c r="B108" s="22">
        <v>70</v>
      </c>
      <c r="C108" s="17">
        <v>0</v>
      </c>
      <c r="D108" s="58" t="s">
        <v>102</v>
      </c>
      <c r="E108" s="33">
        <v>862</v>
      </c>
      <c r="F108" s="23"/>
      <c r="G108" s="31"/>
      <c r="H108" s="23"/>
      <c r="I108" s="21">
        <f>I115</f>
        <v>0</v>
      </c>
      <c r="J108" s="21" t="e">
        <f>J115+J114</f>
        <v>#REF!</v>
      </c>
      <c r="K108" s="21" t="e">
        <f t="shared" si="25"/>
        <v>#REF!</v>
      </c>
      <c r="L108" s="21">
        <f>L109+L112+L115</f>
        <v>0</v>
      </c>
      <c r="M108" s="48">
        <f>M115</f>
        <v>0</v>
      </c>
      <c r="N108" s="48">
        <f aca="true" t="shared" si="26" ref="N108:N117">M108+L108</f>
        <v>0</v>
      </c>
      <c r="O108" s="48"/>
      <c r="P108" s="48"/>
      <c r="Q108" s="21">
        <f>Q109+Q112+Q115</f>
        <v>31500</v>
      </c>
      <c r="R108" s="21">
        <f>R109+R112+R115</f>
        <v>63500</v>
      </c>
    </row>
    <row r="109" spans="1:18" ht="17.25" customHeight="1" hidden="1">
      <c r="A109" s="28" t="s">
        <v>112</v>
      </c>
      <c r="B109" s="17">
        <v>70</v>
      </c>
      <c r="C109" s="17">
        <v>4</v>
      </c>
      <c r="D109" s="35" t="s">
        <v>102</v>
      </c>
      <c r="E109" s="33">
        <v>862</v>
      </c>
      <c r="F109" s="30" t="s">
        <v>123</v>
      </c>
      <c r="G109" s="36"/>
      <c r="H109" s="23"/>
      <c r="I109" s="21"/>
      <c r="J109" s="21"/>
      <c r="K109" s="21">
        <f t="shared" si="25"/>
        <v>0</v>
      </c>
      <c r="L109" s="21">
        <f>L111</f>
        <v>0</v>
      </c>
      <c r="M109" s="48">
        <f>'3.Вед. '!K106</f>
        <v>0</v>
      </c>
      <c r="N109" s="48">
        <f t="shared" si="26"/>
        <v>0</v>
      </c>
      <c r="O109" s="48"/>
      <c r="P109" s="48"/>
      <c r="Q109" s="21"/>
      <c r="R109" s="21"/>
    </row>
    <row r="110" spans="1:18" ht="15.75" customHeight="1" hidden="1">
      <c r="A110" s="28" t="s">
        <v>4</v>
      </c>
      <c r="B110" s="17">
        <v>70</v>
      </c>
      <c r="C110" s="17">
        <v>4</v>
      </c>
      <c r="D110" s="35" t="s">
        <v>102</v>
      </c>
      <c r="E110" s="33">
        <v>862</v>
      </c>
      <c r="F110" s="30" t="s">
        <v>123</v>
      </c>
      <c r="G110" s="36"/>
      <c r="H110" s="23" t="s">
        <v>5</v>
      </c>
      <c r="I110" s="21"/>
      <c r="J110" s="21"/>
      <c r="K110" s="21">
        <f t="shared" si="25"/>
        <v>0</v>
      </c>
      <c r="L110" s="21">
        <f>L111</f>
        <v>0</v>
      </c>
      <c r="M110" s="48">
        <f>'3.Вед. '!K107</f>
        <v>0</v>
      </c>
      <c r="N110" s="48">
        <f t="shared" si="26"/>
        <v>0</v>
      </c>
      <c r="O110" s="48"/>
      <c r="P110" s="48"/>
      <c r="Q110" s="21"/>
      <c r="R110" s="21"/>
    </row>
    <row r="111" spans="1:18" ht="15.75" customHeight="1" hidden="1">
      <c r="A111" s="28" t="s">
        <v>113</v>
      </c>
      <c r="B111" s="17">
        <v>70</v>
      </c>
      <c r="C111" s="17">
        <v>4</v>
      </c>
      <c r="D111" s="35" t="s">
        <v>102</v>
      </c>
      <c r="E111" s="33">
        <v>862</v>
      </c>
      <c r="F111" s="30" t="s">
        <v>123</v>
      </c>
      <c r="G111" s="36"/>
      <c r="H111" s="23" t="s">
        <v>115</v>
      </c>
      <c r="I111" s="21"/>
      <c r="J111" s="21"/>
      <c r="K111" s="21">
        <f t="shared" si="25"/>
        <v>0</v>
      </c>
      <c r="L111" s="21">
        <f>'3.Вед. '!J43</f>
        <v>0</v>
      </c>
      <c r="M111" s="48">
        <f>'3.Вед. '!K108</f>
        <v>0</v>
      </c>
      <c r="N111" s="48">
        <f t="shared" si="26"/>
        <v>0</v>
      </c>
      <c r="O111" s="48"/>
      <c r="P111" s="48"/>
      <c r="Q111" s="21"/>
      <c r="R111" s="21"/>
    </row>
    <row r="112" spans="1:18" ht="15.75" customHeight="1" hidden="1">
      <c r="A112" s="28" t="s">
        <v>159</v>
      </c>
      <c r="B112" s="17">
        <v>70</v>
      </c>
      <c r="C112" s="17">
        <v>4</v>
      </c>
      <c r="D112" s="35" t="s">
        <v>102</v>
      </c>
      <c r="E112" s="33">
        <v>862</v>
      </c>
      <c r="F112" s="30" t="s">
        <v>103</v>
      </c>
      <c r="G112" s="36"/>
      <c r="H112" s="23"/>
      <c r="I112" s="21"/>
      <c r="J112" s="21" t="e">
        <f>J114</f>
        <v>#REF!</v>
      </c>
      <c r="K112" s="21" t="e">
        <f t="shared" si="25"/>
        <v>#REF!</v>
      </c>
      <c r="L112" s="21">
        <f>L114</f>
        <v>0</v>
      </c>
      <c r="M112" s="48">
        <f>'3.Вед. '!K109</f>
        <v>0</v>
      </c>
      <c r="N112" s="48">
        <f t="shared" si="26"/>
        <v>0</v>
      </c>
      <c r="O112" s="48"/>
      <c r="P112" s="48"/>
      <c r="Q112" s="21"/>
      <c r="R112" s="21"/>
    </row>
    <row r="113" spans="1:18" ht="15.75" customHeight="1" hidden="1">
      <c r="A113" s="28" t="s">
        <v>4</v>
      </c>
      <c r="B113" s="17">
        <v>70</v>
      </c>
      <c r="C113" s="17">
        <v>4</v>
      </c>
      <c r="D113" s="35" t="s">
        <v>102</v>
      </c>
      <c r="E113" s="33">
        <v>862</v>
      </c>
      <c r="F113" s="30" t="s">
        <v>103</v>
      </c>
      <c r="G113" s="36"/>
      <c r="H113" s="23" t="s">
        <v>5</v>
      </c>
      <c r="I113" s="21"/>
      <c r="J113" s="21" t="e">
        <f>J114</f>
        <v>#REF!</v>
      </c>
      <c r="K113" s="21" t="e">
        <f t="shared" si="25"/>
        <v>#REF!</v>
      </c>
      <c r="L113" s="21">
        <f>L114</f>
        <v>0</v>
      </c>
      <c r="M113" s="48">
        <f>'3.Вед. '!K110</f>
        <v>0</v>
      </c>
      <c r="N113" s="48">
        <f t="shared" si="26"/>
        <v>0</v>
      </c>
      <c r="O113" s="48"/>
      <c r="P113" s="48"/>
      <c r="Q113" s="21"/>
      <c r="R113" s="21"/>
    </row>
    <row r="114" spans="1:18" ht="15.75" customHeight="1" hidden="1">
      <c r="A114" s="28" t="s">
        <v>7</v>
      </c>
      <c r="B114" s="17">
        <v>70</v>
      </c>
      <c r="C114" s="17">
        <v>4</v>
      </c>
      <c r="D114" s="35" t="s">
        <v>102</v>
      </c>
      <c r="E114" s="33">
        <v>862</v>
      </c>
      <c r="F114" s="30" t="s">
        <v>103</v>
      </c>
      <c r="G114" s="36"/>
      <c r="H114" s="23" t="s">
        <v>8</v>
      </c>
      <c r="I114" s="21"/>
      <c r="J114" s="21" t="e">
        <f>'3.Вед. '!#REF!</f>
        <v>#REF!</v>
      </c>
      <c r="K114" s="21" t="e">
        <f>J114+I114</f>
        <v>#REF!</v>
      </c>
      <c r="L114" s="21">
        <f>'3.Вед. '!J47</f>
        <v>0</v>
      </c>
      <c r="M114" s="48">
        <f>'3.Вед. '!K111</f>
        <v>0</v>
      </c>
      <c r="N114" s="48">
        <f t="shared" si="26"/>
        <v>0</v>
      </c>
      <c r="O114" s="48"/>
      <c r="P114" s="48"/>
      <c r="Q114" s="21"/>
      <c r="R114" s="21"/>
    </row>
    <row r="115" spans="1:18" ht="15.75" customHeight="1" hidden="1">
      <c r="A115" s="25" t="s">
        <v>11</v>
      </c>
      <c r="B115" s="17">
        <v>70</v>
      </c>
      <c r="C115" s="17">
        <v>0</v>
      </c>
      <c r="D115" s="35" t="s">
        <v>102</v>
      </c>
      <c r="E115" s="33">
        <v>862</v>
      </c>
      <c r="F115" s="23" t="s">
        <v>124</v>
      </c>
      <c r="G115" s="128" t="s">
        <v>105</v>
      </c>
      <c r="H115" s="23"/>
      <c r="I115" s="18"/>
      <c r="J115" s="18"/>
      <c r="K115" s="18"/>
      <c r="L115" s="18"/>
      <c r="M115" s="48"/>
      <c r="N115" s="48">
        <f t="shared" si="26"/>
        <v>0</v>
      </c>
      <c r="O115" s="48"/>
      <c r="P115" s="48"/>
      <c r="Q115" s="21">
        <f>Q116</f>
        <v>31500</v>
      </c>
      <c r="R115" s="21">
        <f>R116</f>
        <v>63500</v>
      </c>
    </row>
    <row r="116" spans="1:18" ht="15.75" customHeight="1" hidden="1">
      <c r="A116" s="28" t="s">
        <v>4</v>
      </c>
      <c r="B116" s="17">
        <v>70</v>
      </c>
      <c r="C116" s="17">
        <v>0</v>
      </c>
      <c r="D116" s="35" t="s">
        <v>102</v>
      </c>
      <c r="E116" s="33">
        <v>862</v>
      </c>
      <c r="F116" s="23" t="s">
        <v>124</v>
      </c>
      <c r="G116" s="128"/>
      <c r="H116" s="23" t="s">
        <v>5</v>
      </c>
      <c r="I116" s="18"/>
      <c r="J116" s="18"/>
      <c r="K116" s="18"/>
      <c r="L116" s="18"/>
      <c r="M116" s="48"/>
      <c r="N116" s="48">
        <f t="shared" si="26"/>
        <v>0</v>
      </c>
      <c r="O116" s="48"/>
      <c r="P116" s="48"/>
      <c r="Q116" s="21">
        <f>Q117</f>
        <v>31500</v>
      </c>
      <c r="R116" s="21">
        <f>R117</f>
        <v>63500</v>
      </c>
    </row>
    <row r="117" spans="1:18" ht="15.75" customHeight="1" hidden="1">
      <c r="A117" s="25" t="s">
        <v>7</v>
      </c>
      <c r="B117" s="17">
        <v>70</v>
      </c>
      <c r="C117" s="17">
        <v>0</v>
      </c>
      <c r="D117" s="35" t="s">
        <v>102</v>
      </c>
      <c r="E117" s="33">
        <v>862</v>
      </c>
      <c r="F117" s="23" t="s">
        <v>124</v>
      </c>
      <c r="G117" s="128" t="s">
        <v>105</v>
      </c>
      <c r="H117" s="23" t="s">
        <v>8</v>
      </c>
      <c r="I117" s="21" t="e">
        <f>'3.Вед. '!#REF!</f>
        <v>#REF!</v>
      </c>
      <c r="J117" s="21" t="e">
        <f>'3.Вед. '!#REF!</f>
        <v>#REF!</v>
      </c>
      <c r="K117" s="21" t="e">
        <f>'3.Вед. '!#REF!</f>
        <v>#REF!</v>
      </c>
      <c r="L117" s="21">
        <f>'3.Вед. '!J63</f>
        <v>0</v>
      </c>
      <c r="M117" s="48"/>
      <c r="N117" s="48">
        <f t="shared" si="26"/>
        <v>0</v>
      </c>
      <c r="O117" s="48"/>
      <c r="P117" s="48"/>
      <c r="Q117" s="21">
        <f>'3.Вед. '!O63</f>
        <v>31500</v>
      </c>
      <c r="R117" s="21">
        <f>'3.Вед. '!P63</f>
        <v>63500</v>
      </c>
    </row>
    <row r="118" spans="1:18" s="6" customFormat="1" ht="14.25" customHeight="1">
      <c r="A118" s="126" t="s">
        <v>10</v>
      </c>
      <c r="B118" s="80"/>
      <c r="C118" s="134"/>
      <c r="D118" s="129"/>
      <c r="E118" s="113"/>
      <c r="F118" s="83"/>
      <c r="G118" s="83"/>
      <c r="H118" s="83"/>
      <c r="I118" s="105" t="e">
        <f>I12+I50+I57+I64+I69+I94+I107+I89</f>
        <v>#REF!</v>
      </c>
      <c r="J118" s="105" t="e">
        <f>J12+J50+J57+J64+J69+J94+J107+J89+J101</f>
        <v>#REF!</v>
      </c>
      <c r="K118" s="105" t="e">
        <f>K12+K50+K57+K64+K69+K94+K107+K89+K101</f>
        <v>#REF!</v>
      </c>
      <c r="L118" s="105">
        <f aca="true" t="shared" si="27" ref="L118:R118">L12+L50+L57+L64+L69+L94+L107+L89+L101+L106</f>
        <v>2817007.41</v>
      </c>
      <c r="M118" s="105">
        <f t="shared" si="27"/>
        <v>448965.16</v>
      </c>
      <c r="N118" s="105">
        <f t="shared" si="27"/>
        <v>3265972.57</v>
      </c>
      <c r="O118" s="105">
        <f t="shared" si="27"/>
        <v>0</v>
      </c>
      <c r="P118" s="105">
        <f t="shared" si="27"/>
        <v>3265972.57</v>
      </c>
      <c r="Q118" s="105">
        <f t="shared" si="27"/>
        <v>2409625.92</v>
      </c>
      <c r="R118" s="105">
        <f t="shared" si="27"/>
        <v>2474908.8</v>
      </c>
    </row>
    <row r="119" spans="5:17" ht="14.25">
      <c r="E119" s="66"/>
      <c r="Q119" s="47"/>
    </row>
    <row r="120" spans="5:18" ht="14.25">
      <c r="E120" s="66"/>
      <c r="Q120" s="135" t="e">
        <f>Q117/(Q118-#REF!-#REF!)*100</f>
        <v>#REF!</v>
      </c>
      <c r="R120" s="135" t="e">
        <f>R117/(R118-#REF!-#REF!)*100</f>
        <v>#REF!</v>
      </c>
    </row>
    <row r="121" spans="9:18" ht="14.25">
      <c r="I121" s="49" t="e">
        <f>I118-'3.Вед. '!#REF!</f>
        <v>#REF!</v>
      </c>
      <c r="J121" s="49"/>
      <c r="K121" s="49"/>
      <c r="L121" s="49" t="e">
        <f>#REF!-'5.МП '!L118</f>
        <v>#REF!</v>
      </c>
      <c r="M121" s="49"/>
      <c r="N121" s="49"/>
      <c r="O121" s="49"/>
      <c r="P121" s="49"/>
      <c r="Q121" s="49" t="e">
        <f>#REF!-'5.МП '!Q118</f>
        <v>#REF!</v>
      </c>
      <c r="R121" s="49" t="e">
        <f>#REF!-'5.МП '!R118</f>
        <v>#REF!</v>
      </c>
    </row>
  </sheetData>
  <sheetProtection/>
  <mergeCells count="7">
    <mergeCell ref="A8:R8"/>
    <mergeCell ref="B6:R6"/>
    <mergeCell ref="B1:I1"/>
    <mergeCell ref="B2:K2"/>
    <mergeCell ref="B5:I5"/>
    <mergeCell ref="B3:I3"/>
    <mergeCell ref="B4:R4"/>
  </mergeCells>
  <printOptions/>
  <pageMargins left="0.6299212598425197" right="0.5118110236220472" top="0.35433070866141736" bottom="0.4330708661417323" header="0.3937007874015748" footer="0.275590551181102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2023-03-20T10:58:53Z</cp:lastPrinted>
  <dcterms:created xsi:type="dcterms:W3CDTF">1996-10-08T23:32:33Z</dcterms:created>
  <dcterms:modified xsi:type="dcterms:W3CDTF">2023-08-08T07:35:10Z</dcterms:modified>
  <cp:category/>
  <cp:version/>
  <cp:contentType/>
  <cp:contentStatus/>
</cp:coreProperties>
</file>