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1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<sst xmlns="http://schemas.openxmlformats.org/spreadsheetml/2006/main" count="4884" uniqueCount="1010">
  <si>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</si>
  <si>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</si>
  <si>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</si>
  <si>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</si>
  <si>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</si>
  <si>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</si>
  <si>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</si>
  <si>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</si>
  <si>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</si>
  <si>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</si>
  <si>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</si>
  <si>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</si>
  <si>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</si>
  <si>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</si>
  <si>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</si>
  <si>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</si>
  <si>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</si>
  <si>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</si>
  <si>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</si>
  <si>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</si>
  <si>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</si>
  <si>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</si>
  <si>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</si>
  <si>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</si>
  <si>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</si>
  <si>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</si>
  <si>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</si>
  <si>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</si>
  <si>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</si>
  <si>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</si>
  <si>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</si>
  <si>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</si>
  <si>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</si>
  <si>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</si>
  <si>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</si>
  <si>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</si>
  <si>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</si>
  <si>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</si>
  <si>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</si>
  <si>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</si>
  <si>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</si>
  <si>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</si>
  <si>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</si>
  <si>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</si>
  <si>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</si>
  <si>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</si>
  <si>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</si>
  <si>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</si>
  <si>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</si>
  <si>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</si>
  <si>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</si>
  <si>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</si>
  <si>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</si>
  <si>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</si>
  <si>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</si>
  <si>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</si>
  <si>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</si>
  <si>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</si>
  <si>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</si>
  <si>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</si>
  <si>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</si>
  <si>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</si>
  <si>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</si>
  <si>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</si>
  <si>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</si>
  <si>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</si>
  <si>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</si>
  <si>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</si>
  <si>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</si>
  <si>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</si>
  <si>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</si>
  <si>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</si>
  <si>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</si>
  <si>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</si>
  <si>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</si>
  <si>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</si>
  <si>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</si>
  <si>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</si>
  <si>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</si>
  <si>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</si>
  <si>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</si>
  <si>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</si>
  <si>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</si>
  <si>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</si>
  <si>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</si>
  <si>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</si>
  <si>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</si>
  <si>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</si>
  <si>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</si>
  <si>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</si>
  <si>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</si>
  <si>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</si>
  <si>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</si>
  <si>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</si>
  <si>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</si>
  <si>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</si>
  <si>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</si>
  <si>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</si>
  <si>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</si>
  <si>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</si>
  <si>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</si>
  <si>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</si>
  <si>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</si>
  <si>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</si>
  <si>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</si>
  <si>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</si>
  <si>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</si>
  <si>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</si>
  <si>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</si>
  <si>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</si>
  <si>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</si>
  <si>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</si>
  <si>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</si>
  <si>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</si>
  <si>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</si>
  <si>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</si>
  <si>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</si>
  <si>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</si>
  <si>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</si>
  <si>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</si>
  <si>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</si>
  <si>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</si>
  <si>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</si>
  <si>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</si>
  <si>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</si>
  <si>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</si>
  <si>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</si>
  <si>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</si>
  <si>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</si>
  <si>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</si>
  <si>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</si>
  <si>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</si>
  <si>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</si>
  <si>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</si>
  <si>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</si>
  <si>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</si>
  <si>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</si>
  <si>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</si>
  <si>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</si>
  <si>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</si>
  <si>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</si>
  <si>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</si>
  <si>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</si>
  <si>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</si>
  <si>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</si>
  <si>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</si>
  <si>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</si>
  <si>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</si>
  <si>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</si>
  <si>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</si>
  <si>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</si>
  <si>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</si>
  <si>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</si>
  <si>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</si>
  <si>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</si>
  <si>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</si>
  <si>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</si>
  <si>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</si>
  <si>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</si>
  <si>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</si>
  <si>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</si>
  <si>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</si>
  <si>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</si>
  <si>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</si>
  <si>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</si>
  <si>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</si>
  <si>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</si>
  <si>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</si>
  <si>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</si>
  <si>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</si>
  <si>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</si>
  <si>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</si>
  <si>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</si>
  <si>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</si>
  <si>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</si>
  <si>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</si>
  <si>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</si>
  <si>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</si>
  <si>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</si>
  <si>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</si>
  <si>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</si>
  <si>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</si>
  <si>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</si>
  <si>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</si>
  <si>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</si>
  <si>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</si>
  <si>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</si>
  <si>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</si>
  <si>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</si>
  <si>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</si>
  <si>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</si>
  <si>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</si>
  <si>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</si>
  <si>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</si>
  <si>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</si>
  <si>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</si>
  <si>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</si>
  <si>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</si>
  <si>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</si>
  <si>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</si>
  <si>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</si>
  <si>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</si>
  <si>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</si>
  <si>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</si>
  <si>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</si>
  <si>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</si>
  <si>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</si>
  <si>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</si>
  <si>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</si>
  <si>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</si>
  <si>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</si>
  <si>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</si>
  <si>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</si>
  <si>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</si>
  <si>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</si>
  <si>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</si>
  <si>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</si>
  <si>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</si>
  <si>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</si>
  <si>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</si>
  <si>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</si>
  <si>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</si>
  <si>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</si>
  <si>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</si>
  <si>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</si>
  <si>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</si>
  <si>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</si>
  <si>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</si>
  <si>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</si>
  <si>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</si>
  <si>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</si>
  <si>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</si>
  <si>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</si>
  <si>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</si>
  <si>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</si>
  <si>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</si>
  <si>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</si>
  <si>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</si>
  <si>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</si>
  <si>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</si>
  <si>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</si>
  <si>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</si>
  <si>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</si>
  <si>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</si>
  <si>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</si>
  <si>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</si>
  <si>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</si>
  <si>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</si>
  <si>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</si>
  <si>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</si>
  <si>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</si>
  <si>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</si>
  <si>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</si>
  <si>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</si>
  <si>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</si>
  <si>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</si>
  <si>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</si>
  <si>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</si>
  <si>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</si>
  <si>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</si>
  <si>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</si>
  <si>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</si>
  <si>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</si>
  <si>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</si>
  <si>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</si>
  <si>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</si>
  <si>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</si>
  <si>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</si>
  <si>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</si>
  <si>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</si>
  <si>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</si>
  <si>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</si>
  <si>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</si>
  <si>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</si>
  <si>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</si>
  <si>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</si>
  <si>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</si>
  <si>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</si>
  <si>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</si>
  <si>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</si>
  <si>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</si>
  <si>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</si>
  <si>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</si>
  <si>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</si>
  <si>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</si>
  <si>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</si>
  <si>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</si>
  <si>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</si>
  <si>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</si>
  <si>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</si>
  <si>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</si>
  <si>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</si>
  <si>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</si>
  <si>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</si>
  <si>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</si>
  <si>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</si>
  <si>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</si>
  <si>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</si>
  <si>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</si>
  <si>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</si>
  <si>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</si>
  <si>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</si>
  <si>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</si>
  <si>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</si>
  <si>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</si>
  <si>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</si>
  <si>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</si>
  <si>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</si>
  <si>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</si>
  <si>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</si>
  <si>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</si>
  <si>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</si>
  <si>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</si>
  <si>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</si>
  <si>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</si>
  <si>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</si>
  <si>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</si>
  <si>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</si>
  <si>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</si>
  <si>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</si>
  <si>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</si>
  <si>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</si>
  <si>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</si>
  <si>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</si>
  <si>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</si>
  <si>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</si>
  <si>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</si>
  <si>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</si>
  <si>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</si>
  <si>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</si>
  <si>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</si>
  <si>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</si>
  <si>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</si>
  <si>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</si>
  <si>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</si>
  <si>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</si>
  <si>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</si>
  <si>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</si>
  <si>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</si>
  <si>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</si>
  <si>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</si>
  <si>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</si>
  <si>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</si>
  <si>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</si>
  <si>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</si>
  <si>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</si>
  <si>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</si>
  <si>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</si>
  <si>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</si>
  <si>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</si>
  <si>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</si>
  <si>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</si>
  <si>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</si>
  <si>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</si>
  <si>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</si>
  <si>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</si>
  <si>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</si>
  <si>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</si>
  <si>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</si>
  <si>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</si>
  <si>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</si>
  <si>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</si>
  <si>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</si>
  <si>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</si>
  <si>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</si>
  <si>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</si>
  <si>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</si>
  <si>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</si>
  <si>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</si>
  <si>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</si>
  <si>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</si>
  <si>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</si>
  <si>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</si>
  <si>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</si>
  <si>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</si>
  <si>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</si>
  <si>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</si>
  <si>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</si>
  <si>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</si>
  <si>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</si>
  <si>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</si>
  <si>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</si>
  <si>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</si>
  <si>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</si>
  <si>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</si>
  <si>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</si>
  <si>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</si>
  <si>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</si>
  <si>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</si>
  <si>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</si>
  <si>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</si>
  <si>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</si>
  <si>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</si>
  <si>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</si>
  <si>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</si>
  <si>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</si>
  <si>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</si>
  <si>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</si>
  <si>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</si>
  <si>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</si>
  <si>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</si>
  <si>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</si>
  <si>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</si>
  <si>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</si>
  <si>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</si>
  <si>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</si>
  <si>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</si>
  <si>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</si>
  <si>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</si>
  <si>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</si>
  <si>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</si>
  <si>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</si>
  <si>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</si>
  <si>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</si>
  <si>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</si>
  <si>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</si>
  <si>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</si>
  <si>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</si>
  <si>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</si>
  <si>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</si>
  <si>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</si>
  <si>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</si>
  <si>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</si>
  <si>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</si>
  <si>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</si>
  <si>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</si>
  <si>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</si>
  <si>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</si>
  <si>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</si>
  <si>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</si>
  <si>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</si>
  <si>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</si>
  <si>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</si>
  <si>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</si>
  <si>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</si>
  <si>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</si>
  <si>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</si>
  <si>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</si>
  <si>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</si>
  <si>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</si>
  <si>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</si>
  <si>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</si>
  <si>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</si>
  <si>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</si>
  <si>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</si>
  <si>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</si>
  <si>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</si>
  <si>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</si>
  <si>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</si>
  <si>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</si>
  <si>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</si>
  <si>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</si>
  <si>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</si>
  <si>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</si>
  <si>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</si>
  <si>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</si>
  <si>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</si>
  <si>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</si>
  <si>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</si>
  <si>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</si>
  <si>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</si>
  <si>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</si>
  <si>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</si>
  <si>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</si>
  <si>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</si>
  <si>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</si>
  <si>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</si>
  <si>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</si>
  <si>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</si>
  <si>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</si>
  <si>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</si>
  <si>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</si>
  <si>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</si>
  <si>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</si>
  <si>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</si>
  <si>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</si>
  <si>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</si>
  <si>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</si>
  <si>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</si>
  <si>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</si>
  <si>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</si>
  <si>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</si>
  <si>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</si>
  <si>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</si>
  <si>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</si>
  <si>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</si>
  <si>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</si>
  <si>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</si>
  <si>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</si>
  <si>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</si>
  <si>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</si>
  <si>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</si>
  <si>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</si>
  <si>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</si>
  <si>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</si>
  <si>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</si>
  <si>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</si>
  <si>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</si>
  <si>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</si>
  <si>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</si>
  <si>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</si>
  <si>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</si>
  <si>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</si>
  <si>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</si>
  <si>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</si>
  <si>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</si>
  <si>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</si>
  <si>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</si>
  <si>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</si>
  <si>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</si>
  <si>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</si>
  <si>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</si>
  <si>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</si>
  <si>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</si>
  <si>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</si>
  <si>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</si>
  <si>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</si>
  <si>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</si>
  <si>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</si>
  <si>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</si>
  <si>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</si>
  <si>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</si>
  <si>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</si>
  <si>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</si>
  <si>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</si>
  <si>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</si>
  <si>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</si>
  <si>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</si>
  <si>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</si>
  <si>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</si>
  <si>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</si>
  <si>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</si>
  <si>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</si>
  <si>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</si>
  <si>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</si>
  <si>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</si>
  <si>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</si>
  <si>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</si>
  <si>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</si>
  <si>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</si>
  <si>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</si>
  <si>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</si>
  <si>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</si>
  <si>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</si>
  <si>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</si>
  <si>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</si>
  <si>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</si>
  <si>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</si>
  <si>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</si>
  <si>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</si>
  <si>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</si>
  <si>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</si>
  <si>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</si>
  <si>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</si>
  <si>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</si>
  <si>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</si>
  <si>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</si>
  <si>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</si>
  <si>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</si>
  <si>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</si>
  <si>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</si>
  <si>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</si>
  <si>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</si>
  <si>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</si>
  <si>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</si>
  <si>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</si>
  <si>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</si>
  <si>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</si>
  <si>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</si>
  <si>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</si>
  <si>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</si>
  <si>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</si>
  <si>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</si>
  <si>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</si>
  <si>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</si>
  <si>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</si>
  <si>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</si>
  <si>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</si>
  <si>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</si>
  <si>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</si>
  <si>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</si>
  <si>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</si>
  <si>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</si>
  <si>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</si>
  <si>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</si>
  <si>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</si>
  <si>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</si>
  <si>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</si>
  <si>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</si>
  <si>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</si>
  <si>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</si>
  <si>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</si>
  <si>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</si>
  <si>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</si>
  <si>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</si>
  <si>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</si>
  <si>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</si>
  <si>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</si>
  <si>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</si>
  <si>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</si>
  <si>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</si>
  <si>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</si>
  <si>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</si>
  <si>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</si>
  <si>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</si>
  <si>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</si>
  <si>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</si>
  <si>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</si>
  <si>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</si>
  <si>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</si>
  <si>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</si>
  <si>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</si>
  <si>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</si>
  <si>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</si>
  <si>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</si>
  <si>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</si>
  <si>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</si>
  <si>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</si>
  <si>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</si>
  <si>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</si>
  <si>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</si>
  <si>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</si>
  <si>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</si>
  <si>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</si>
  <si>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</si>
  <si>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</si>
  <si>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</si>
  <si>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</si>
  <si>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</si>
  <si>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</si>
  <si>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</si>
  <si>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</si>
  <si>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</si>
  <si>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</si>
  <si>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</si>
  <si>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</si>
  <si>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</si>
  <si>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</si>
  <si>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</si>
  <si>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</si>
  <si>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</si>
  <si>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</si>
  <si>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</si>
  <si>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</si>
  <si>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</si>
  <si>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</si>
  <si>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</si>
  <si>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</si>
  <si>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</si>
  <si>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</si>
  <si>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</si>
  <si>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</si>
  <si>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</si>
  <si>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</si>
  <si>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</si>
  <si>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</si>
  <si>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</si>
  <si>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</si>
  <si>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</si>
  <si>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</si>
  <si>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</si>
  <si>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</si>
  <si>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</si>
  <si>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</si>
  <si>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</si>
  <si>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</si>
  <si>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</si>
  <si>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</si>
  <si>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</si>
  <si>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</si>
  <si>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</si>
  <si>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</si>
  <si>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</si>
  <si>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</si>
  <si>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</si>
  <si>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</si>
  <si>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</si>
  <si>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</si>
  <si>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</si>
  <si>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</si>
  <si>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</si>
  <si>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</si>
  <si>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</si>
  <si>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</si>
  <si>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</si>
  <si>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</si>
  <si>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</si>
  <si>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</si>
  <si>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</si>
  <si>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</si>
  <si>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</si>
  <si>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</si>
  <si>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</si>
  <si>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</si>
  <si>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</si>
  <si>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</si>
  <si>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</si>
  <si>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</si>
  <si>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</si>
  <si>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</si>
  <si>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</si>
  <si>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</si>
  <si>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</si>
  <si>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</si>
  <si>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</si>
  <si>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</si>
  <si>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</si>
  <si>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</si>
  <si>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</si>
  <si>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</si>
  <si>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</si>
  <si>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</si>
  <si>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</si>
  <si>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</si>
  <si>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</si>
  <si>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</si>
  <si>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</si>
  <si>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</si>
  <si>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</si>
  <si>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</si>
  <si>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</si>
  <si>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</si>
  <si>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</si>
  <si>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</si>
  <si>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</si>
  <si>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</si>
  <si>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</si>
  <si>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</si>
  <si>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</si>
  <si>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</si>
  <si>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</si>
  <si>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</si>
  <si>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</si>
  <si>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</si>
  <si>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</si>
  <si>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</si>
  <si>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</si>
  <si>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</si>
  <si>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</si>
  <si>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</si>
  <si>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</si>
  <si>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</si>
  <si>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</si>
  <si>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</si>
  <si>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</si>
  <si>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</si>
  <si>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</si>
  <si>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</si>
  <si>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</si>
  <si>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</si>
  <si>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</si>
  <si>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</si>
  <si>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</si>
  <si>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</si>
  <si>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</si>
  <si>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</si>
  <si>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</si>
  <si>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</si>
  <si>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</si>
  <si>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</si>
  <si>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</si>
  <si>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</si>
  <si>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</si>
  <si>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</si>
  <si>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</si>
  <si>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</si>
  <si>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</si>
  <si>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</si>
  <si>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</si>
  <si>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</si>
  <si>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</si>
  <si>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</si>
  <si>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</si>
  <si>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</si>
  <si>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</si>
  <si>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</si>
  <si>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</si>
  <si>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</si>
  <si>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</si>
  <si>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</si>
  <si>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</si>
  <si>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</si>
  <si>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</si>
  <si>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</si>
  <si>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</si>
  <si>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</si>
  <si>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</si>
  <si>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</si>
  <si>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</si>
  <si>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</si>
  <si>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</si>
  <si>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</si>
  <si>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</si>
  <si>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</si>
  <si>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</si>
  <si>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</si>
  <si>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</si>
  <si>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</si>
  <si>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</si>
  <si>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</si>
  <si>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</si>
  <si>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</si>
  <si>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</si>
  <si>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</si>
  <si>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</si>
  <si>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</si>
  <si>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</si>
  <si>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</si>
  <si>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</si>
  <si>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</si>
  <si>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</si>
  <si>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</si>
  <si>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</si>
  <si>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</si>
  <si>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</si>
  <si>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</si>
  <si>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</si>
  <si>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</si>
  <si>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</si>
  <si>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</si>
  <si>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</si>
  <si>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</si>
  <si>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</si>
  <si>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</si>
  <si>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</si>
  <si>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</si>
  <si>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</si>
  <si>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</si>
  <si>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</si>
  <si>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</si>
  <si>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</si>
  <si>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</si>
  <si>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</si>
  <si>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</si>
  <si>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</si>
  <si>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</si>
  <si>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</si>
  <si>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</si>
  <si>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</si>
  <si>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</si>
  <si>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</si>
  <si>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</si>
  <si>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</si>
  <si>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</si>
  <si>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</si>
  <si>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</si>
  <si>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</si>
  <si>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</si>
  <si>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</si>
  <si>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</si>
  <si>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</si>
  <si>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</si>
  <si>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</si>
  <si>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</si>
  <si>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</si>
  <si>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</si>
  <si>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</si>
  <si>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</si>
  <si>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</si>
  <si>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</si>
  <si>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</si>
  <si>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</si>
  <si>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</si>
  <si>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</si>
  <si>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</si>
  <si>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</si>
  <si>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</si>
  <si>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</si>
  <si>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</si>
  <si>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</si>
  <si>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</si>
  <si>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</si>
  <si>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</si>
  <si>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</si>
  <si>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</si>
  <si>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</si>
  <si>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</si>
  <si>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</si>
  <si>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</si>
  <si>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</si>
  <si>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</si>
  <si>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</si>
  <si>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</si>
  <si>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</si>
  <si>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</si>
  <si>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</si>
  <si>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</si>
  <si>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</si>
  <si>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</si>
  <si>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</si>
  <si>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</si>
  <si>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</si>
  <si>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</si>
  <si>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</si>
  <si>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</si>
  <si>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</si>
  <si>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</si>
  <si>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</si>
  <si>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</si>
  <si>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</si>
  <si>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</si>
  <si>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</si>
  <si>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</si>
  <si>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</si>
  <si>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</si>
  <si>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</si>
  <si>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</si>
  <si>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</si>
  <si>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</si>
  <si>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</si>
  <si>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</si>
  <si>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</si>
  <si>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</si>
  <si>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</si>
  <si>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</si>
  <si>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</si>
  <si>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</si>
  <si>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</si>
  <si>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</si>
  <si>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</si>
  <si>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</si>
  <si>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</si>
  <si>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</si>
  <si>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</si>
  <si>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</si>
  <si>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</si>
  <si>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</si>
  <si>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</si>
  <si>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</si>
  <si>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</si>
  <si>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</si>
  <si>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</si>
  <si>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</si>
  <si>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</si>
  <si>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</si>
  <si>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</si>
  <si>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</si>
  <si>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</si>
  <si>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</si>
  <si>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</si>
  <si>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</si>
  <si>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</si>
  <si>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</si>
  <si>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</si>
  <si>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</si>
  <si>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</si>
  <si>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</si>
  <si>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</si>
  <si>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</si>
  <si>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</si>
  <si>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</si>
  <si>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</si>
  <si>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</si>
  <si>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</si>
  <si>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</si>
  <si>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</si>
  <si>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</si>
  <si>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</si>
  <si>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</si>
  <si>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</si>
  <si>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</si>
  <si>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</si>
  <si>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</si>
  <si>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</si>
  <si>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</si>
  <si>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</si>
  <si>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</si>
  <si>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</si>
  <si>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</si>
  <si>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</si>
  <si>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</si>
  <si>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</si>
  <si>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</si>
  <si>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</si>
  <si>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</si>
  <si>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</si>
  <si>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</si>
  <si>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</si>
  <si>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</si>
  <si>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</si>
  <si>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</si>
  <si>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</si>
  <si>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</si>
  <si>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</si>
  <si>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</si>
  <si>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</si>
  <si>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</si>
  <si>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</si>
  <si>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</si>
  <si>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</si>
  <si>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</si>
  <si>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</si>
  <si>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</si>
  <si>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</si>
  <si>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</si>
  <si>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</si>
  <si>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</si>
  <si>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</si>
  <si>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</si>
  <si>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</si>
  <si>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</si>
  <si>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</si>
  <si>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</si>
  <si>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</si>
  <si>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862 0503 62 4 05 81710 244 225</t>
  </si>
  <si>
    <t>план</t>
  </si>
  <si>
    <t>на 01.01.2024г.</t>
  </si>
  <si>
    <t>января</t>
  </si>
  <si>
    <t>24</t>
  </si>
  <si>
    <t>на 1 января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</si>
</sst>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9" fillId="0" borderId="20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NumberFormat="1" applyFont="1" applyFill="1" applyAlignment="1">
      <alignment/>
    </xf>
    <xf numFmtId="2" fontId="0" fillId="31" borderId="0" xfId="0" applyNumberFormat="1" applyFont="1" applyFill="1" applyAlignment="1">
      <alignment vertical="center"/>
    </xf>
    <xf numFmtId="49" fontId="0" fillId="31" borderId="0" xfId="0" applyNumberFormat="1" applyFont="1" applyFill="1" applyAlignment="1">
      <alignment vertic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0" borderId="5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55" xfId="0" applyFont="1" applyBorder="1" applyAlignment="1">
      <alignment wrapText="1"/>
    </xf>
    <xf numFmtId="0" fontId="1" fillId="0" borderId="56" xfId="0" applyFont="1" applyBorder="1" applyAlignment="1">
      <alignment wrapText="1"/>
    </xf>
    <xf numFmtId="49" fontId="1" fillId="0" borderId="57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2" fontId="1" fillId="0" borderId="23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indent="2"/>
    </xf>
    <xf numFmtId="49" fontId="1" fillId="0" borderId="6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49" fontId="21" fillId="0" borderId="69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wrapText="1"/>
    </xf>
    <xf numFmtId="0" fontId="21" fillId="0" borderId="58" xfId="0" applyFont="1" applyFill="1" applyBorder="1" applyAlignment="1">
      <alignment wrapText="1"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72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49" fontId="21" fillId="0" borderId="5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3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73" xfId="0" applyFont="1" applyFill="1" applyBorder="1" applyAlignment="1">
      <alignment wrapText="1"/>
    </xf>
    <xf numFmtId="0" fontId="21" fillId="0" borderId="73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75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76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49" fontId="21" fillId="0" borderId="77" xfId="0" applyNumberFormat="1" applyFont="1" applyFill="1" applyBorder="1" applyAlignment="1">
      <alignment horizontal="center"/>
    </xf>
    <xf numFmtId="49" fontId="21" fillId="0" borderId="78" xfId="0" applyNumberFormat="1" applyFont="1" applyFill="1" applyBorder="1" applyAlignment="1">
      <alignment horizontal="center"/>
    </xf>
    <xf numFmtId="49" fontId="21" fillId="0" borderId="79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46" fillId="0" borderId="43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49" fontId="21" fillId="0" borderId="29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7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57" xfId="0" applyNumberFormat="1" applyFont="1" applyFill="1" applyBorder="1" applyAlignment="1">
      <alignment horizontal="center" vertical="center" wrapText="1"/>
    </xf>
    <xf numFmtId="49" fontId="0" fillId="26" borderId="51" xfId="0" applyNumberFormat="1" applyFont="1" applyFill="1" applyBorder="1" applyAlignment="1">
      <alignment horizontal="center" vertical="center" wrapText="1"/>
    </xf>
    <xf numFmtId="14" fontId="0" fillId="26" borderId="65" xfId="0" applyNumberFormat="1" applyFont="1" applyFill="1" applyBorder="1" applyAlignment="1">
      <alignment horizontal="center" vertical="center"/>
    </xf>
    <xf numFmtId="0" fontId="0" fillId="26" borderId="62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69" xfId="0" applyFont="1" applyFill="1" applyBorder="1" applyAlignment="1">
      <alignment horizontal="center" vertical="center"/>
    </xf>
    <xf numFmtId="0" fontId="0" fillId="26" borderId="6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zoomScalePageLayoutView="0" workbookViewId="0" topLeftCell="A9">
      <selection activeCell="D22" sqref="D22"/>
    </sheetView>
  </sheetViews>
  <sheetFormatPr defaultColWidth="9.00390625" defaultRowHeight="12.75"/>
  <cols>
    <col min="1" max="1" width="54.125" style="2" customWidth="1"/>
    <col min="2" max="2" width="7.75390625" style="2" customWidth="1"/>
    <col min="3" max="3" width="23.125" style="2" customWidth="1"/>
    <col min="4" max="4" width="20.00390625" style="148" customWidth="1"/>
    <col min="5" max="5" width="21.625" style="148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7"/>
      <c r="B1" s="38"/>
      <c r="C1" s="39"/>
      <c r="D1" s="183"/>
      <c r="E1" s="138"/>
      <c r="F1" s="40"/>
      <c r="H1" s="41"/>
    </row>
    <row r="2" spans="1:9" s="5" customFormat="1" ht="28.5" customHeight="1">
      <c r="A2" s="641" t="s">
        <v>73</v>
      </c>
      <c r="B2" s="641"/>
      <c r="C2" s="641"/>
      <c r="D2" s="641"/>
      <c r="E2" s="641"/>
      <c r="F2" s="641"/>
      <c r="G2" s="641"/>
      <c r="H2" s="8"/>
      <c r="I2" s="42" t="s">
        <v>74</v>
      </c>
    </row>
    <row r="3" spans="1:9" s="5" customFormat="1" ht="21" customHeight="1">
      <c r="A3" s="642" t="s">
        <v>75</v>
      </c>
      <c r="B3" s="642"/>
      <c r="C3" s="642"/>
      <c r="D3" s="642"/>
      <c r="E3" s="642"/>
      <c r="F3" s="642"/>
      <c r="G3" s="642"/>
      <c r="H3" s="43" t="s">
        <v>76</v>
      </c>
      <c r="I3" s="44" t="s">
        <v>77</v>
      </c>
    </row>
    <row r="4" spans="1:9" s="5" customFormat="1" ht="13.5" customHeight="1">
      <c r="A4" s="643" t="s">
        <v>1006</v>
      </c>
      <c r="B4" s="643"/>
      <c r="C4" s="643"/>
      <c r="D4" s="643"/>
      <c r="E4" s="643"/>
      <c r="F4" s="643"/>
      <c r="G4" s="643"/>
      <c r="H4" s="43" t="s">
        <v>78</v>
      </c>
      <c r="I4" s="89">
        <v>45292</v>
      </c>
    </row>
    <row r="5" spans="1:9" s="5" customFormat="1" ht="11.25" customHeight="1">
      <c r="A5" s="8" t="s">
        <v>79</v>
      </c>
      <c r="B5" s="39"/>
      <c r="C5" s="39"/>
      <c r="D5" s="183"/>
      <c r="E5" s="139"/>
      <c r="H5" s="40"/>
      <c r="I5" s="45"/>
    </row>
    <row r="6" spans="1:9" s="5" customFormat="1" ht="15" customHeight="1">
      <c r="A6" s="644" t="s">
        <v>267</v>
      </c>
      <c r="B6" s="644"/>
      <c r="C6" s="644"/>
      <c r="D6" s="644"/>
      <c r="E6" s="644"/>
      <c r="F6" s="644"/>
      <c r="G6" s="644"/>
      <c r="H6" s="43" t="s">
        <v>80</v>
      </c>
      <c r="I6" s="46"/>
    </row>
    <row r="7" spans="1:9" s="5" customFormat="1" ht="13.5" customHeight="1">
      <c r="A7" s="645" t="s">
        <v>81</v>
      </c>
      <c r="B7" s="645"/>
      <c r="C7" s="645"/>
      <c r="D7" s="645"/>
      <c r="E7" s="645"/>
      <c r="F7" s="645"/>
      <c r="G7" s="645"/>
      <c r="H7" s="40"/>
      <c r="I7" s="47"/>
    </row>
    <row r="8" spans="1:9" s="5" customFormat="1" ht="12.75" customHeight="1">
      <c r="A8" s="8" t="s">
        <v>82</v>
      </c>
      <c r="B8" s="39"/>
      <c r="C8" s="39"/>
      <c r="D8" s="183"/>
      <c r="E8" s="139"/>
      <c r="H8" s="40"/>
      <c r="I8" s="48"/>
    </row>
    <row r="9" spans="1:9" s="5" customFormat="1" ht="11.25" customHeight="1">
      <c r="A9" s="8" t="s">
        <v>83</v>
      </c>
      <c r="B9" s="39"/>
      <c r="C9" s="39"/>
      <c r="D9" s="183"/>
      <c r="E9" s="139"/>
      <c r="H9" s="40" t="s">
        <v>84</v>
      </c>
      <c r="I9" s="49">
        <v>383</v>
      </c>
    </row>
    <row r="10" spans="1:10" s="5" customFormat="1" ht="12.75" customHeight="1" hidden="1">
      <c r="A10" s="50"/>
      <c r="B10" s="50"/>
      <c r="C10" s="8"/>
      <c r="D10" s="138"/>
      <c r="E10" s="138"/>
      <c r="F10" s="8"/>
      <c r="G10" s="9"/>
      <c r="H10" s="10"/>
      <c r="I10" s="4"/>
      <c r="J10" s="4"/>
    </row>
    <row r="11" spans="1:10" s="5" customFormat="1" ht="15" customHeight="1">
      <c r="A11" s="646" t="s">
        <v>85</v>
      </c>
      <c r="B11" s="646"/>
      <c r="C11" s="646"/>
      <c r="D11" s="646"/>
      <c r="E11" s="646"/>
      <c r="F11" s="646"/>
      <c r="G11" s="646"/>
      <c r="H11" s="10"/>
      <c r="I11" s="4"/>
      <c r="J11" s="4"/>
    </row>
    <row r="12" spans="1:10" s="5" customFormat="1" ht="5.25" customHeight="1">
      <c r="A12" s="50"/>
      <c r="B12" s="50"/>
      <c r="C12" s="8"/>
      <c r="D12" s="138"/>
      <c r="E12" s="138"/>
      <c r="F12" s="8"/>
      <c r="G12" s="9"/>
      <c r="H12" s="10"/>
      <c r="I12" s="4"/>
      <c r="J12" s="4"/>
    </row>
    <row r="13" spans="1:9" s="5" customFormat="1" ht="12" customHeight="1">
      <c r="A13" s="636" t="s">
        <v>13</v>
      </c>
      <c r="B13" s="637" t="s">
        <v>14</v>
      </c>
      <c r="C13" s="637" t="s">
        <v>86</v>
      </c>
      <c r="D13" s="638" t="s">
        <v>87</v>
      </c>
      <c r="E13" s="639" t="s">
        <v>15</v>
      </c>
      <c r="F13" s="639"/>
      <c r="G13" s="639"/>
      <c r="H13" s="639"/>
      <c r="I13" s="640" t="s">
        <v>16</v>
      </c>
    </row>
    <row r="14" spans="1:9" s="5" customFormat="1" ht="45" customHeight="1">
      <c r="A14" s="636"/>
      <c r="B14" s="637"/>
      <c r="C14" s="637"/>
      <c r="D14" s="638"/>
      <c r="E14" s="140" t="s">
        <v>17</v>
      </c>
      <c r="F14" s="11" t="s">
        <v>18</v>
      </c>
      <c r="G14" s="11" t="s">
        <v>19</v>
      </c>
      <c r="H14" s="11" t="s">
        <v>20</v>
      </c>
      <c r="I14" s="640"/>
    </row>
    <row r="15" spans="1:9" s="15" customFormat="1" ht="14.25">
      <c r="A15" s="12">
        <v>1</v>
      </c>
      <c r="B15" s="13">
        <v>2</v>
      </c>
      <c r="C15" s="13">
        <v>3</v>
      </c>
      <c r="D15" s="184">
        <v>4</v>
      </c>
      <c r="E15" s="141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1" t="s">
        <v>90</v>
      </c>
      <c r="D16" s="159">
        <f aca="true" t="shared" si="0" ref="D16:I16">D17+D80</f>
        <v>3162143.96</v>
      </c>
      <c r="E16" s="159">
        <f t="shared" si="0"/>
        <v>3519001.14</v>
      </c>
      <c r="F16" s="159">
        <f t="shared" si="0"/>
        <v>3519001.14</v>
      </c>
      <c r="G16" s="159">
        <f t="shared" si="0"/>
        <v>0</v>
      </c>
      <c r="H16" s="159">
        <f t="shared" si="0"/>
        <v>2761178.1399999997</v>
      </c>
      <c r="I16" s="159">
        <f t="shared" si="0"/>
        <v>356857.18000000005</v>
      </c>
      <c r="J16" s="158"/>
    </row>
    <row r="17" spans="1:10" s="25" customFormat="1" ht="18">
      <c r="A17" s="53" t="s">
        <v>91</v>
      </c>
      <c r="B17" s="24"/>
      <c r="C17" s="30"/>
      <c r="D17" s="159">
        <f aca="true" t="shared" si="1" ref="D17:I17">D18+D38+D61+D64+D54+D75+D60+D28+D35+D66+D23</f>
        <v>958000</v>
      </c>
      <c r="E17" s="159">
        <f t="shared" si="1"/>
        <v>1315072.9</v>
      </c>
      <c r="F17" s="159">
        <f t="shared" si="1"/>
        <v>1315072.9</v>
      </c>
      <c r="G17" s="159">
        <f t="shared" si="1"/>
        <v>0</v>
      </c>
      <c r="H17" s="159">
        <f t="shared" si="1"/>
        <v>1374332.9</v>
      </c>
      <c r="I17" s="159">
        <f t="shared" si="1"/>
        <v>357072.9</v>
      </c>
      <c r="J17" s="244">
        <f>(E17/D17)*100</f>
        <v>137.272745302714</v>
      </c>
    </row>
    <row r="18" spans="1:10" s="57" customFormat="1" ht="18" customHeight="1">
      <c r="A18" s="54" t="s">
        <v>92</v>
      </c>
      <c r="B18" s="55"/>
      <c r="C18" s="31" t="s">
        <v>93</v>
      </c>
      <c r="D18" s="142">
        <f aca="true" t="shared" si="2" ref="D18:I18">D21+D26+D27+D34+D22</f>
        <v>66000</v>
      </c>
      <c r="E18" s="142">
        <f t="shared" si="2"/>
        <v>79852.73</v>
      </c>
      <c r="F18" s="142">
        <f t="shared" si="2"/>
        <v>79852.73</v>
      </c>
      <c r="G18" s="142">
        <f t="shared" si="2"/>
        <v>0</v>
      </c>
      <c r="H18" s="142">
        <f t="shared" si="2"/>
        <v>79852.73</v>
      </c>
      <c r="I18" s="142">
        <f t="shared" si="2"/>
        <v>13852.73</v>
      </c>
      <c r="J18" s="56"/>
    </row>
    <row r="19" spans="1:9" s="18" customFormat="1" ht="60.75" hidden="1">
      <c r="A19" s="26" t="s">
        <v>94</v>
      </c>
      <c r="B19" s="17"/>
      <c r="C19" s="51" t="s">
        <v>95</v>
      </c>
      <c r="D19" s="143">
        <v>0</v>
      </c>
      <c r="E19" s="143"/>
      <c r="F19" s="58">
        <v>0</v>
      </c>
      <c r="G19" s="58">
        <v>0</v>
      </c>
      <c r="H19" s="58">
        <f>E19</f>
        <v>0</v>
      </c>
      <c r="I19" s="52">
        <f aca="true" t="shared" si="3" ref="I19:I78">E19-D19</f>
        <v>0</v>
      </c>
    </row>
    <row r="20" spans="1:9" s="18" customFormat="1" ht="18" hidden="1">
      <c r="A20" s="59"/>
      <c r="B20" s="17"/>
      <c r="C20" s="51"/>
      <c r="D20" s="144"/>
      <c r="E20" s="144"/>
      <c r="F20" s="60"/>
      <c r="G20" s="60"/>
      <c r="H20" s="60"/>
      <c r="I20" s="52">
        <f t="shared" si="3"/>
        <v>0</v>
      </c>
    </row>
    <row r="21" spans="1:9" s="163" customFormat="1" ht="61.5" customHeight="1">
      <c r="A21" s="186" t="s">
        <v>158</v>
      </c>
      <c r="B21" s="187" t="s">
        <v>89</v>
      </c>
      <c r="C21" s="175" t="s">
        <v>146</v>
      </c>
      <c r="D21" s="145">
        <f>66000-350</f>
        <v>65650</v>
      </c>
      <c r="E21" s="145">
        <f>3591.2+76.98+13138.62+4654.16+6522.62+8618.02+5936.52+5133.94+7371.16+6218.94+6325.28+11910.59</f>
        <v>79498.03</v>
      </c>
      <c r="F21" s="145">
        <f>E21</f>
        <v>79498.03</v>
      </c>
      <c r="G21" s="145">
        <v>0</v>
      </c>
      <c r="H21" s="145">
        <f>E21</f>
        <v>79498.03</v>
      </c>
      <c r="I21" s="143">
        <f>E21-D21</f>
        <v>13848.029999999999</v>
      </c>
    </row>
    <row r="22" spans="1:9" s="29" customFormat="1" ht="34.5" customHeight="1">
      <c r="A22" s="94" t="s">
        <v>218</v>
      </c>
      <c r="B22" s="63" t="s">
        <v>89</v>
      </c>
      <c r="C22" s="61" t="s">
        <v>206</v>
      </c>
      <c r="D22" s="145">
        <v>350</v>
      </c>
      <c r="E22" s="145">
        <f>254.42+100.28</f>
        <v>354.7</v>
      </c>
      <c r="F22" s="145">
        <f>E22</f>
        <v>354.7</v>
      </c>
      <c r="G22" s="62"/>
      <c r="H22" s="62">
        <f aca="true" t="shared" si="4" ref="H22:H34">E22</f>
        <v>354.7</v>
      </c>
      <c r="I22" s="58">
        <f t="shared" si="3"/>
        <v>4.699999999999989</v>
      </c>
    </row>
    <row r="23" spans="1:10" s="29" customFormat="1" ht="16.5" customHeight="1">
      <c r="A23" s="630" t="s">
        <v>96</v>
      </c>
      <c r="B23" s="63"/>
      <c r="D23" s="146">
        <f>D24+D25</f>
        <v>12000</v>
      </c>
      <c r="E23" s="146">
        <f aca="true" t="shared" si="5" ref="E23:J23">E24+E25</f>
        <v>12420</v>
      </c>
      <c r="F23" s="146">
        <f t="shared" si="5"/>
        <v>12420</v>
      </c>
      <c r="G23" s="146">
        <f t="shared" si="5"/>
        <v>0</v>
      </c>
      <c r="H23" s="146">
        <f t="shared" si="5"/>
        <v>12420</v>
      </c>
      <c r="I23" s="146">
        <f t="shared" si="5"/>
        <v>420</v>
      </c>
      <c r="J23" s="146">
        <f t="shared" si="5"/>
        <v>0</v>
      </c>
    </row>
    <row r="24" spans="1:9" s="29" customFormat="1" ht="17.25" customHeight="1">
      <c r="A24" s="65" t="s">
        <v>97</v>
      </c>
      <c r="B24" s="63"/>
      <c r="C24" s="61" t="s">
        <v>134</v>
      </c>
      <c r="D24" s="145">
        <v>12000</v>
      </c>
      <c r="E24" s="145">
        <f>8151.3+4268.7</f>
        <v>12420</v>
      </c>
      <c r="F24" s="62">
        <f>E24</f>
        <v>12420</v>
      </c>
      <c r="G24" s="62">
        <v>0</v>
      </c>
      <c r="H24" s="62">
        <f t="shared" si="4"/>
        <v>12420</v>
      </c>
      <c r="I24" s="58">
        <f t="shared" si="3"/>
        <v>420</v>
      </c>
    </row>
    <row r="25" spans="1:9" s="29" customFormat="1" ht="17.25" customHeight="1" hidden="1">
      <c r="A25" s="65" t="s">
        <v>97</v>
      </c>
      <c r="B25" s="63"/>
      <c r="C25" s="61" t="s">
        <v>135</v>
      </c>
      <c r="D25" s="228">
        <v>0</v>
      </c>
      <c r="E25" s="145"/>
      <c r="F25" s="62">
        <v>0</v>
      </c>
      <c r="G25" s="62">
        <v>0</v>
      </c>
      <c r="H25" s="62">
        <f t="shared" si="4"/>
        <v>0</v>
      </c>
      <c r="I25" s="58">
        <f t="shared" si="3"/>
        <v>0</v>
      </c>
    </row>
    <row r="26" spans="1:9" s="29" customFormat="1" ht="84.75" customHeight="1" hidden="1">
      <c r="A26" s="126" t="s">
        <v>198</v>
      </c>
      <c r="B26" s="131" t="s">
        <v>89</v>
      </c>
      <c r="C26" s="125" t="s">
        <v>199</v>
      </c>
      <c r="D26" s="228">
        <v>0</v>
      </c>
      <c r="E26" s="145"/>
      <c r="F26" s="62">
        <v>0</v>
      </c>
      <c r="G26" s="62">
        <v>0</v>
      </c>
      <c r="H26" s="62">
        <f t="shared" si="4"/>
        <v>0</v>
      </c>
      <c r="I26" s="58">
        <f t="shared" si="3"/>
        <v>0</v>
      </c>
    </row>
    <row r="27" spans="1:9" s="29" customFormat="1" ht="39" customHeight="1" hidden="1">
      <c r="A27" s="135" t="s">
        <v>205</v>
      </c>
      <c r="B27" s="136" t="s">
        <v>89</v>
      </c>
      <c r="C27" s="83" t="s">
        <v>206</v>
      </c>
      <c r="D27" s="230">
        <v>0</v>
      </c>
      <c r="E27" s="145"/>
      <c r="F27" s="62">
        <v>0</v>
      </c>
      <c r="G27" s="62">
        <v>0</v>
      </c>
      <c r="H27" s="62">
        <f t="shared" si="4"/>
        <v>0</v>
      </c>
      <c r="I27" s="58">
        <f t="shared" si="3"/>
        <v>0</v>
      </c>
    </row>
    <row r="28" spans="1:9" s="29" customFormat="1" ht="38.25" customHeight="1" hidden="1">
      <c r="A28" s="132" t="s">
        <v>182</v>
      </c>
      <c r="B28" s="133"/>
      <c r="C28" s="134" t="s">
        <v>189</v>
      </c>
      <c r="D28" s="229">
        <f>D29</f>
        <v>0</v>
      </c>
      <c r="E28" s="146"/>
      <c r="F28" s="64">
        <f>F29</f>
        <v>0</v>
      </c>
      <c r="G28" s="64">
        <v>0</v>
      </c>
      <c r="H28" s="62">
        <f t="shared" si="4"/>
        <v>0</v>
      </c>
      <c r="I28" s="58">
        <f t="shared" si="3"/>
        <v>0</v>
      </c>
    </row>
    <row r="29" spans="1:9" s="29" customFormat="1" ht="39" customHeight="1" hidden="1">
      <c r="A29" s="118" t="s">
        <v>183</v>
      </c>
      <c r="B29" s="63"/>
      <c r="C29" s="121" t="s">
        <v>190</v>
      </c>
      <c r="D29" s="229">
        <f>D30+D31+D32+D33</f>
        <v>0</v>
      </c>
      <c r="E29" s="146"/>
      <c r="F29" s="64">
        <f>F30+F31+F32+F33</f>
        <v>0</v>
      </c>
      <c r="G29" s="64">
        <v>0</v>
      </c>
      <c r="H29" s="62">
        <f t="shared" si="4"/>
        <v>0</v>
      </c>
      <c r="I29" s="58">
        <f t="shared" si="3"/>
        <v>0</v>
      </c>
    </row>
    <row r="30" spans="1:9" s="29" customFormat="1" ht="51" customHeight="1" hidden="1">
      <c r="A30" s="86" t="s">
        <v>184</v>
      </c>
      <c r="B30" s="63" t="s">
        <v>89</v>
      </c>
      <c r="C30" s="122" t="s">
        <v>200</v>
      </c>
      <c r="D30" s="228"/>
      <c r="E30" s="145"/>
      <c r="F30" s="62">
        <v>0</v>
      </c>
      <c r="G30" s="62">
        <v>0</v>
      </c>
      <c r="H30" s="62">
        <f t="shared" si="4"/>
        <v>0</v>
      </c>
      <c r="I30" s="58">
        <f t="shared" si="3"/>
        <v>0</v>
      </c>
    </row>
    <row r="31" spans="1:9" s="29" customFormat="1" ht="64.5" customHeight="1" hidden="1">
      <c r="A31" s="86" t="s">
        <v>185</v>
      </c>
      <c r="B31" s="63" t="s">
        <v>89</v>
      </c>
      <c r="C31" s="122" t="s">
        <v>201</v>
      </c>
      <c r="D31" s="228"/>
      <c r="E31" s="145"/>
      <c r="F31" s="62">
        <v>0</v>
      </c>
      <c r="G31" s="62">
        <v>0</v>
      </c>
      <c r="H31" s="62">
        <f t="shared" si="4"/>
        <v>0</v>
      </c>
      <c r="I31" s="58">
        <f t="shared" si="3"/>
        <v>0</v>
      </c>
    </row>
    <row r="32" spans="1:9" s="29" customFormat="1" ht="51" customHeight="1" hidden="1">
      <c r="A32" s="86" t="s">
        <v>186</v>
      </c>
      <c r="B32" s="63" t="s">
        <v>89</v>
      </c>
      <c r="C32" s="122" t="s">
        <v>202</v>
      </c>
      <c r="D32" s="228"/>
      <c r="E32" s="145"/>
      <c r="F32" s="62">
        <v>0</v>
      </c>
      <c r="G32" s="62">
        <v>0</v>
      </c>
      <c r="H32" s="62">
        <f t="shared" si="4"/>
        <v>0</v>
      </c>
      <c r="I32" s="58">
        <f t="shared" si="3"/>
        <v>0</v>
      </c>
    </row>
    <row r="33" spans="1:9" s="29" customFormat="1" ht="52.5" customHeight="1" hidden="1">
      <c r="A33" s="86" t="s">
        <v>187</v>
      </c>
      <c r="B33" s="63" t="s">
        <v>89</v>
      </c>
      <c r="C33" s="122" t="s">
        <v>203</v>
      </c>
      <c r="D33" s="228">
        <v>0</v>
      </c>
      <c r="E33" s="145"/>
      <c r="F33" s="62">
        <v>0</v>
      </c>
      <c r="G33" s="62">
        <v>0</v>
      </c>
      <c r="H33" s="62">
        <f t="shared" si="4"/>
        <v>0</v>
      </c>
      <c r="I33" s="58">
        <f t="shared" si="3"/>
        <v>0</v>
      </c>
    </row>
    <row r="34" spans="1:9" s="29" customFormat="1" ht="39.75" customHeight="1" hidden="1">
      <c r="A34" s="182" t="s">
        <v>218</v>
      </c>
      <c r="B34" s="63" t="s">
        <v>89</v>
      </c>
      <c r="C34" s="61" t="s">
        <v>206</v>
      </c>
      <c r="D34" s="228">
        <v>0</v>
      </c>
      <c r="E34" s="145"/>
      <c r="F34" s="62">
        <v>0</v>
      </c>
      <c r="G34" s="62">
        <v>0</v>
      </c>
      <c r="H34" s="62">
        <f t="shared" si="4"/>
        <v>0</v>
      </c>
      <c r="I34" s="58">
        <f t="shared" si="3"/>
        <v>0</v>
      </c>
    </row>
    <row r="35" spans="1:9" s="29" customFormat="1" ht="16.5" customHeight="1" hidden="1">
      <c r="A35" s="118" t="s">
        <v>188</v>
      </c>
      <c r="B35" s="63"/>
      <c r="C35" s="119" t="s">
        <v>191</v>
      </c>
      <c r="D35" s="229">
        <f>D36</f>
        <v>0</v>
      </c>
      <c r="E35" s="146">
        <f>E36</f>
        <v>0</v>
      </c>
      <c r="F35" s="64">
        <v>0</v>
      </c>
      <c r="G35" s="64">
        <v>0</v>
      </c>
      <c r="H35" s="64">
        <f>H36</f>
        <v>0</v>
      </c>
      <c r="I35" s="52">
        <f t="shared" si="3"/>
        <v>0</v>
      </c>
    </row>
    <row r="36" spans="1:9" s="29" customFormat="1" ht="18" customHeight="1" hidden="1">
      <c r="A36" s="118" t="s">
        <v>97</v>
      </c>
      <c r="B36" s="63"/>
      <c r="C36" s="119" t="s">
        <v>192</v>
      </c>
      <c r="D36" s="229">
        <f>D37</f>
        <v>0</v>
      </c>
      <c r="E36" s="145">
        <f>E37</f>
        <v>0</v>
      </c>
      <c r="F36" s="62">
        <v>0</v>
      </c>
      <c r="G36" s="62">
        <v>0</v>
      </c>
      <c r="H36" s="62">
        <f>E36</f>
        <v>0</v>
      </c>
      <c r="I36" s="58">
        <f t="shared" si="3"/>
        <v>0</v>
      </c>
    </row>
    <row r="37" spans="1:9" s="29" customFormat="1" ht="18" customHeight="1" hidden="1">
      <c r="A37" s="86" t="s">
        <v>97</v>
      </c>
      <c r="B37" s="63" t="s">
        <v>89</v>
      </c>
      <c r="C37" s="120" t="s">
        <v>193</v>
      </c>
      <c r="D37" s="228">
        <f>100-100</f>
        <v>0</v>
      </c>
      <c r="E37" s="145">
        <v>0</v>
      </c>
      <c r="F37" s="62">
        <v>0</v>
      </c>
      <c r="G37" s="62">
        <v>0</v>
      </c>
      <c r="H37" s="62">
        <f>E37</f>
        <v>0</v>
      </c>
      <c r="I37" s="58">
        <f t="shared" si="3"/>
        <v>0</v>
      </c>
    </row>
    <row r="38" spans="1:9" s="167" customFormat="1" ht="15.75" customHeight="1">
      <c r="A38" s="188" t="s">
        <v>98</v>
      </c>
      <c r="B38" s="189"/>
      <c r="C38" s="190" t="s">
        <v>99</v>
      </c>
      <c r="D38" s="142">
        <f>D39+D40+D41</f>
        <v>821000</v>
      </c>
      <c r="E38" s="142">
        <f>E39+E42+E44+E40+E63</f>
        <v>1163640.17</v>
      </c>
      <c r="F38" s="142">
        <f>F39+F42+F44+F40+F63</f>
        <v>1163640.17</v>
      </c>
      <c r="G38" s="142">
        <f>G39+G42+G44+G40+G63</f>
        <v>0</v>
      </c>
      <c r="H38" s="142">
        <f>H39+H42+H44+H40+H63</f>
        <v>1163640.17</v>
      </c>
      <c r="I38" s="142">
        <f>I39+I42+I44+I40+I63</f>
        <v>342640.17000000004</v>
      </c>
    </row>
    <row r="39" spans="1:9" s="29" customFormat="1" ht="36" customHeight="1">
      <c r="A39" s="66" t="s">
        <v>213</v>
      </c>
      <c r="B39" s="127" t="s">
        <v>89</v>
      </c>
      <c r="C39" s="61" t="s">
        <v>100</v>
      </c>
      <c r="D39" s="145">
        <v>6000</v>
      </c>
      <c r="E39" s="145">
        <f>159.04-579.52+24.59+35+6+159.58+9031.88+1362.9+2418.43</f>
        <v>12617.9</v>
      </c>
      <c r="F39" s="145">
        <f>E39</f>
        <v>12617.9</v>
      </c>
      <c r="G39" s="62">
        <v>0</v>
      </c>
      <c r="H39" s="62">
        <f>E39</f>
        <v>12617.9</v>
      </c>
      <c r="I39" s="58">
        <f>E39-D39</f>
        <v>6617.9</v>
      </c>
    </row>
    <row r="40" spans="1:9" s="29" customFormat="1" ht="18" hidden="1">
      <c r="A40" s="26" t="s">
        <v>101</v>
      </c>
      <c r="B40" s="27" t="s">
        <v>89</v>
      </c>
      <c r="C40" s="61" t="s">
        <v>102</v>
      </c>
      <c r="D40" s="145">
        <v>0</v>
      </c>
      <c r="E40" s="145"/>
      <c r="F40" s="62">
        <v>0</v>
      </c>
      <c r="G40" s="62">
        <v>0</v>
      </c>
      <c r="H40" s="62">
        <f>E40</f>
        <v>0</v>
      </c>
      <c r="I40" s="52">
        <f>E40-D40</f>
        <v>0</v>
      </c>
    </row>
    <row r="41" spans="1:9" s="29" customFormat="1" ht="16.5" customHeight="1">
      <c r="A41" s="54" t="s">
        <v>103</v>
      </c>
      <c r="B41" s="27"/>
      <c r="C41" s="31" t="s">
        <v>104</v>
      </c>
      <c r="D41" s="142">
        <f aca="true" t="shared" si="6" ref="D41:I41">D42+D44+D63</f>
        <v>815000</v>
      </c>
      <c r="E41" s="142">
        <f t="shared" si="6"/>
        <v>1151022.27</v>
      </c>
      <c r="F41" s="142">
        <f t="shared" si="6"/>
        <v>1151022.27</v>
      </c>
      <c r="G41" s="142">
        <f t="shared" si="6"/>
        <v>0</v>
      </c>
      <c r="H41" s="142">
        <f t="shared" si="6"/>
        <v>1151022.27</v>
      </c>
      <c r="I41" s="142">
        <f t="shared" si="6"/>
        <v>336022.27</v>
      </c>
    </row>
    <row r="42" spans="1:9" s="29" customFormat="1" ht="28.5" customHeight="1">
      <c r="A42" s="93" t="s">
        <v>210</v>
      </c>
      <c r="B42" s="27" t="s">
        <v>89</v>
      </c>
      <c r="C42" s="61" t="s">
        <v>209</v>
      </c>
      <c r="D42" s="145">
        <f>574000-12000</f>
        <v>562000</v>
      </c>
      <c r="E42" s="145">
        <f>336717+147149+13640+84987.25+157534+100996+758+1801</f>
        <v>843582.25</v>
      </c>
      <c r="F42" s="62">
        <f>E42</f>
        <v>843582.25</v>
      </c>
      <c r="G42" s="62">
        <v>0</v>
      </c>
      <c r="H42" s="62">
        <f>E42</f>
        <v>843582.25</v>
      </c>
      <c r="I42" s="58">
        <f t="shared" si="3"/>
        <v>281582.25</v>
      </c>
    </row>
    <row r="43" spans="1:9" s="29" customFormat="1" ht="18" hidden="1">
      <c r="A43" s="94" t="s">
        <v>105</v>
      </c>
      <c r="B43" s="27" t="s">
        <v>89</v>
      </c>
      <c r="C43" s="61" t="s">
        <v>106</v>
      </c>
      <c r="D43" s="145">
        <v>1000</v>
      </c>
      <c r="E43" s="145"/>
      <c r="F43" s="62">
        <f aca="true" t="shared" si="7" ref="F43:F95">E43</f>
        <v>0</v>
      </c>
      <c r="G43" s="62">
        <v>0</v>
      </c>
      <c r="H43" s="62">
        <f>E43</f>
        <v>0</v>
      </c>
      <c r="I43" s="52">
        <f t="shared" si="3"/>
        <v>-1000</v>
      </c>
    </row>
    <row r="44" spans="1:9" s="29" customFormat="1" ht="30.75" customHeight="1">
      <c r="A44" s="93" t="s">
        <v>211</v>
      </c>
      <c r="B44" s="27" t="s">
        <v>89</v>
      </c>
      <c r="C44" s="61" t="s">
        <v>212</v>
      </c>
      <c r="D44" s="145">
        <v>253000</v>
      </c>
      <c r="E44" s="145">
        <f>-5818.56+2043.42+9514.91+500+308.1+3965.27+140593.15+110226.96+46106.77</f>
        <v>307440.02</v>
      </c>
      <c r="F44" s="62">
        <f t="shared" si="7"/>
        <v>307440.02</v>
      </c>
      <c r="G44" s="62">
        <v>0</v>
      </c>
      <c r="H44" s="62">
        <f>E44</f>
        <v>307440.02</v>
      </c>
      <c r="I44" s="58">
        <f>E44-D44</f>
        <v>54440.02000000002</v>
      </c>
    </row>
    <row r="45" spans="1:9" s="29" customFormat="1" ht="17.25" customHeight="1" hidden="1">
      <c r="A45" s="54" t="s">
        <v>107</v>
      </c>
      <c r="B45" s="63"/>
      <c r="D45" s="229">
        <f>D46</f>
        <v>40000</v>
      </c>
      <c r="E45" s="146">
        <f>E46</f>
        <v>40500</v>
      </c>
      <c r="F45" s="62">
        <f t="shared" si="7"/>
        <v>40500</v>
      </c>
      <c r="G45" s="64">
        <f>G46</f>
        <v>0</v>
      </c>
      <c r="H45" s="64">
        <f>H46</f>
        <v>40500</v>
      </c>
      <c r="I45" s="58">
        <f aca="true" t="shared" si="8" ref="I45:I63">E45-D45</f>
        <v>500</v>
      </c>
    </row>
    <row r="46" spans="1:9" s="29" customFormat="1" ht="18" customHeight="1" hidden="1">
      <c r="A46" s="26" t="s">
        <v>108</v>
      </c>
      <c r="B46" s="27" t="s">
        <v>89</v>
      </c>
      <c r="C46" s="61" t="s">
        <v>109</v>
      </c>
      <c r="D46" s="228">
        <v>40000</v>
      </c>
      <c r="E46" s="145">
        <v>40500</v>
      </c>
      <c r="F46" s="62">
        <f t="shared" si="7"/>
        <v>40500</v>
      </c>
      <c r="G46" s="62">
        <v>0</v>
      </c>
      <c r="H46" s="62">
        <f>E46</f>
        <v>40500</v>
      </c>
      <c r="I46" s="58">
        <f t="shared" si="8"/>
        <v>500</v>
      </c>
    </row>
    <row r="47" spans="1:9" s="29" customFormat="1" ht="60" hidden="1">
      <c r="A47" s="26" t="s">
        <v>110</v>
      </c>
      <c r="B47" s="27" t="s">
        <v>89</v>
      </c>
      <c r="C47" s="61" t="s">
        <v>111</v>
      </c>
      <c r="D47" s="228">
        <v>1</v>
      </c>
      <c r="E47" s="145"/>
      <c r="F47" s="62">
        <f t="shared" si="7"/>
        <v>0</v>
      </c>
      <c r="G47" s="62"/>
      <c r="H47" s="62">
        <f>E47</f>
        <v>0</v>
      </c>
      <c r="I47" s="58">
        <f t="shared" si="8"/>
        <v>-1</v>
      </c>
    </row>
    <row r="48" spans="1:9" s="29" customFormat="1" ht="15" hidden="1">
      <c r="A48" s="67" t="s">
        <v>112</v>
      </c>
      <c r="B48" s="27" t="s">
        <v>89</v>
      </c>
      <c r="C48" s="61" t="s">
        <v>113</v>
      </c>
      <c r="D48" s="228"/>
      <c r="E48" s="145"/>
      <c r="F48" s="62">
        <f t="shared" si="7"/>
        <v>0</v>
      </c>
      <c r="G48" s="62">
        <v>0</v>
      </c>
      <c r="H48" s="62">
        <f>E48</f>
        <v>0</v>
      </c>
      <c r="I48" s="58">
        <f t="shared" si="8"/>
        <v>0</v>
      </c>
    </row>
    <row r="49" spans="1:9" s="29" customFormat="1" ht="15" hidden="1">
      <c r="A49" s="67" t="s">
        <v>112</v>
      </c>
      <c r="B49" s="27" t="s">
        <v>89</v>
      </c>
      <c r="C49" s="61" t="s">
        <v>114</v>
      </c>
      <c r="D49" s="228">
        <v>0</v>
      </c>
      <c r="E49" s="145">
        <f>13.8</f>
        <v>13.8</v>
      </c>
      <c r="F49" s="62">
        <f t="shared" si="7"/>
        <v>13.8</v>
      </c>
      <c r="G49" s="62">
        <v>0</v>
      </c>
      <c r="H49" s="62">
        <f>E49</f>
        <v>13.8</v>
      </c>
      <c r="I49" s="58">
        <f t="shared" si="8"/>
        <v>13.8</v>
      </c>
    </row>
    <row r="50" spans="1:9" s="29" customFormat="1" ht="15" hidden="1">
      <c r="A50" s="68"/>
      <c r="B50" s="63"/>
      <c r="C50" s="61" t="s">
        <v>113</v>
      </c>
      <c r="D50" s="228"/>
      <c r="E50" s="145"/>
      <c r="F50" s="62">
        <f t="shared" si="7"/>
        <v>0</v>
      </c>
      <c r="G50" s="62"/>
      <c r="H50" s="62"/>
      <c r="I50" s="58">
        <f t="shared" si="8"/>
        <v>0</v>
      </c>
    </row>
    <row r="51" spans="1:9" s="29" customFormat="1" ht="15" hidden="1">
      <c r="A51" s="68"/>
      <c r="B51" s="63"/>
      <c r="C51" s="61"/>
      <c r="D51" s="228"/>
      <c r="E51" s="145"/>
      <c r="F51" s="62">
        <f t="shared" si="7"/>
        <v>0</v>
      </c>
      <c r="G51" s="62"/>
      <c r="H51" s="62"/>
      <c r="I51" s="58">
        <f t="shared" si="8"/>
        <v>0</v>
      </c>
    </row>
    <row r="52" spans="1:9" s="57" customFormat="1" ht="33.75" customHeight="1" hidden="1">
      <c r="A52" s="54" t="s">
        <v>115</v>
      </c>
      <c r="B52" s="69"/>
      <c r="C52" s="31" t="s">
        <v>116</v>
      </c>
      <c r="D52" s="227">
        <f>D53</f>
        <v>0</v>
      </c>
      <c r="E52" s="142">
        <f>E53</f>
        <v>56.37</v>
      </c>
      <c r="F52" s="62">
        <f t="shared" si="7"/>
        <v>56.37</v>
      </c>
      <c r="G52" s="70">
        <f>G53</f>
        <v>0</v>
      </c>
      <c r="H52" s="32">
        <f>E52</f>
        <v>56.37</v>
      </c>
      <c r="I52" s="58">
        <f t="shared" si="8"/>
        <v>56.37</v>
      </c>
    </row>
    <row r="53" spans="1:9" s="57" customFormat="1" ht="18.75" customHeight="1" hidden="1">
      <c r="A53" s="65" t="s">
        <v>117</v>
      </c>
      <c r="B53" s="55"/>
      <c r="C53" s="61" t="s">
        <v>116</v>
      </c>
      <c r="D53" s="231">
        <v>0</v>
      </c>
      <c r="E53" s="147">
        <v>56.37</v>
      </c>
      <c r="F53" s="62">
        <f t="shared" si="7"/>
        <v>56.37</v>
      </c>
      <c r="G53" s="70">
        <v>0</v>
      </c>
      <c r="H53" s="70">
        <f>E53</f>
        <v>56.37</v>
      </c>
      <c r="I53" s="58">
        <f t="shared" si="8"/>
        <v>56.37</v>
      </c>
    </row>
    <row r="54" spans="1:9" s="57" customFormat="1" ht="15" customHeight="1" hidden="1">
      <c r="A54" s="100" t="s">
        <v>107</v>
      </c>
      <c r="B54" s="55"/>
      <c r="C54" s="73" t="s">
        <v>109</v>
      </c>
      <c r="D54" s="227">
        <f>D55</f>
        <v>0</v>
      </c>
      <c r="E54" s="142">
        <f>E55</f>
        <v>0</v>
      </c>
      <c r="F54" s="62">
        <f t="shared" si="7"/>
        <v>0</v>
      </c>
      <c r="G54" s="32">
        <f>G55+G56</f>
        <v>0</v>
      </c>
      <c r="H54" s="32">
        <f>H55+H56</f>
        <v>100</v>
      </c>
      <c r="I54" s="58">
        <f t="shared" si="8"/>
        <v>0</v>
      </c>
    </row>
    <row r="55" spans="1:9" s="57" customFormat="1" ht="59.25" customHeight="1" hidden="1">
      <c r="A55" s="65" t="s">
        <v>160</v>
      </c>
      <c r="B55" s="71" t="s">
        <v>89</v>
      </c>
      <c r="C55" s="61" t="s">
        <v>166</v>
      </c>
      <c r="D55" s="231">
        <f>1000-1000</f>
        <v>0</v>
      </c>
      <c r="E55" s="147">
        <v>0</v>
      </c>
      <c r="F55" s="62">
        <f t="shared" si="7"/>
        <v>0</v>
      </c>
      <c r="G55" s="70">
        <v>0</v>
      </c>
      <c r="H55" s="70">
        <f>E55</f>
        <v>0</v>
      </c>
      <c r="I55" s="58">
        <f t="shared" si="8"/>
        <v>0</v>
      </c>
    </row>
    <row r="56" spans="1:9" s="57" customFormat="1" ht="60" customHeight="1" hidden="1">
      <c r="A56" s="65" t="s">
        <v>160</v>
      </c>
      <c r="B56" s="71" t="s">
        <v>89</v>
      </c>
      <c r="C56" s="61" t="s">
        <v>161</v>
      </c>
      <c r="D56" s="231">
        <v>100</v>
      </c>
      <c r="E56" s="147">
        <v>100</v>
      </c>
      <c r="F56" s="62">
        <f t="shared" si="7"/>
        <v>100</v>
      </c>
      <c r="G56" s="70">
        <v>0</v>
      </c>
      <c r="H56" s="70">
        <f>E56</f>
        <v>100</v>
      </c>
      <c r="I56" s="58">
        <f t="shared" si="8"/>
        <v>0</v>
      </c>
    </row>
    <row r="57" spans="1:9" s="57" customFormat="1" ht="60" customHeight="1" hidden="1">
      <c r="A57" s="65"/>
      <c r="B57" s="71"/>
      <c r="C57" s="61"/>
      <c r="D57" s="231"/>
      <c r="E57" s="147"/>
      <c r="F57" s="62">
        <f t="shared" si="7"/>
        <v>0</v>
      </c>
      <c r="G57" s="70"/>
      <c r="H57" s="70"/>
      <c r="I57" s="58">
        <f t="shared" si="8"/>
        <v>0</v>
      </c>
    </row>
    <row r="58" spans="1:9" s="57" customFormat="1" ht="60" customHeight="1" hidden="1">
      <c r="A58" s="65"/>
      <c r="B58" s="71"/>
      <c r="C58" s="61"/>
      <c r="D58" s="231"/>
      <c r="E58" s="147"/>
      <c r="F58" s="62">
        <f t="shared" si="7"/>
        <v>0</v>
      </c>
      <c r="G58" s="70"/>
      <c r="H58" s="70"/>
      <c r="I58" s="58">
        <f t="shared" si="8"/>
        <v>0</v>
      </c>
    </row>
    <row r="59" spans="1:9" s="57" customFormat="1" ht="39.75" customHeight="1" hidden="1">
      <c r="A59" s="102" t="s">
        <v>167</v>
      </c>
      <c r="B59" s="71" t="s">
        <v>89</v>
      </c>
      <c r="C59" s="73" t="s">
        <v>168</v>
      </c>
      <c r="D59" s="227">
        <f>D60</f>
        <v>0</v>
      </c>
      <c r="E59" s="142">
        <f>E60</f>
        <v>0</v>
      </c>
      <c r="F59" s="62">
        <f t="shared" si="7"/>
        <v>0</v>
      </c>
      <c r="G59" s="32">
        <v>0</v>
      </c>
      <c r="H59" s="32">
        <f>E59</f>
        <v>0</v>
      </c>
      <c r="I59" s="58">
        <f t="shared" si="8"/>
        <v>0</v>
      </c>
    </row>
    <row r="60" spans="1:9" s="57" customFormat="1" ht="30.75" customHeight="1" hidden="1">
      <c r="A60" s="114" t="s">
        <v>167</v>
      </c>
      <c r="B60" s="71" t="s">
        <v>89</v>
      </c>
      <c r="C60" s="85" t="s">
        <v>180</v>
      </c>
      <c r="D60" s="231">
        <v>0</v>
      </c>
      <c r="E60" s="147"/>
      <c r="F60" s="62">
        <f t="shared" si="7"/>
        <v>0</v>
      </c>
      <c r="G60" s="70">
        <v>0</v>
      </c>
      <c r="H60" s="70">
        <f>E60</f>
        <v>0</v>
      </c>
      <c r="I60" s="58">
        <f t="shared" si="8"/>
        <v>0</v>
      </c>
    </row>
    <row r="61" spans="1:9" s="57" customFormat="1" ht="31.5" customHeight="1" hidden="1">
      <c r="A61" s="54" t="s">
        <v>118</v>
      </c>
      <c r="B61" s="55"/>
      <c r="C61" s="31" t="s">
        <v>119</v>
      </c>
      <c r="D61" s="227">
        <f>D62</f>
        <v>0</v>
      </c>
      <c r="E61" s="142">
        <f>E62</f>
        <v>0</v>
      </c>
      <c r="F61" s="62">
        <f t="shared" si="7"/>
        <v>0</v>
      </c>
      <c r="G61" s="32">
        <f>G62+G65</f>
        <v>0</v>
      </c>
      <c r="H61" s="32">
        <f>H62+H65</f>
        <v>59160</v>
      </c>
      <c r="I61" s="58">
        <f t="shared" si="8"/>
        <v>0</v>
      </c>
    </row>
    <row r="62" spans="1:9" s="57" customFormat="1" ht="63" customHeight="1" hidden="1">
      <c r="A62" s="65" t="s">
        <v>120</v>
      </c>
      <c r="B62" s="71" t="s">
        <v>89</v>
      </c>
      <c r="C62" s="61" t="s">
        <v>147</v>
      </c>
      <c r="D62" s="231">
        <v>0</v>
      </c>
      <c r="E62" s="147">
        <v>0</v>
      </c>
      <c r="F62" s="62">
        <f t="shared" si="7"/>
        <v>0</v>
      </c>
      <c r="G62" s="70">
        <v>0</v>
      </c>
      <c r="H62" s="70">
        <f>E62</f>
        <v>0</v>
      </c>
      <c r="I62" s="58">
        <f t="shared" si="8"/>
        <v>0</v>
      </c>
    </row>
    <row r="63" spans="1:9" s="57" customFormat="1" ht="18" customHeight="1" hidden="1">
      <c r="A63" s="65" t="s">
        <v>954</v>
      </c>
      <c r="B63" s="71"/>
      <c r="C63" s="61" t="s">
        <v>168</v>
      </c>
      <c r="D63" s="147">
        <v>0</v>
      </c>
      <c r="E63" s="147">
        <v>0</v>
      </c>
      <c r="F63" s="62">
        <f>E63</f>
        <v>0</v>
      </c>
      <c r="G63" s="70"/>
      <c r="H63" s="70"/>
      <c r="I63" s="58">
        <f t="shared" si="8"/>
        <v>0</v>
      </c>
    </row>
    <row r="64" spans="1:9" s="57" customFormat="1" ht="19.5" customHeight="1">
      <c r="A64" s="95" t="s">
        <v>156</v>
      </c>
      <c r="B64" s="55"/>
      <c r="C64" s="73" t="s">
        <v>157</v>
      </c>
      <c r="D64" s="142">
        <f>D65</f>
        <v>59000</v>
      </c>
      <c r="E64" s="142">
        <f>E65</f>
        <v>59160</v>
      </c>
      <c r="F64" s="142">
        <f>F65</f>
        <v>59160</v>
      </c>
      <c r="G64" s="142">
        <f>G65</f>
        <v>0</v>
      </c>
      <c r="H64" s="142">
        <f>H65</f>
        <v>59160</v>
      </c>
      <c r="I64" s="52">
        <f>E64-D64</f>
        <v>160</v>
      </c>
    </row>
    <row r="65" spans="1:9" s="29" customFormat="1" ht="58.5" customHeight="1">
      <c r="A65" s="240" t="s">
        <v>262</v>
      </c>
      <c r="B65" s="27" t="s">
        <v>89</v>
      </c>
      <c r="C65" s="61" t="s">
        <v>121</v>
      </c>
      <c r="D65" s="145">
        <v>59000</v>
      </c>
      <c r="E65" s="145">
        <f>7395+2465+2465+9860+4930+4930+2465+7395+4930+4930+7395</f>
        <v>59160</v>
      </c>
      <c r="F65" s="62">
        <f t="shared" si="7"/>
        <v>59160</v>
      </c>
      <c r="G65" s="62">
        <v>0</v>
      </c>
      <c r="H65" s="62">
        <f>E65</f>
        <v>59160</v>
      </c>
      <c r="I65" s="58">
        <f t="shared" si="3"/>
        <v>160</v>
      </c>
    </row>
    <row r="66" spans="1:9" s="57" customFormat="1" ht="16.5" customHeight="1" hidden="1">
      <c r="A66" s="100" t="s">
        <v>122</v>
      </c>
      <c r="B66" s="189"/>
      <c r="C66" s="31" t="s">
        <v>234</v>
      </c>
      <c r="D66" s="142">
        <f>D67</f>
        <v>0</v>
      </c>
      <c r="E66" s="142">
        <f>E67</f>
        <v>0</v>
      </c>
      <c r="F66" s="62">
        <f t="shared" si="7"/>
        <v>0</v>
      </c>
      <c r="G66" s="32">
        <f>G67</f>
        <v>0</v>
      </c>
      <c r="H66" s="32">
        <f>H67</f>
        <v>0</v>
      </c>
      <c r="I66" s="52">
        <f t="shared" si="3"/>
        <v>0</v>
      </c>
    </row>
    <row r="67" spans="1:9" s="57" customFormat="1" ht="53.25" customHeight="1" hidden="1">
      <c r="A67" s="242" t="s">
        <v>236</v>
      </c>
      <c r="B67" s="55" t="s">
        <v>89</v>
      </c>
      <c r="C67" s="61" t="s">
        <v>235</v>
      </c>
      <c r="D67" s="147"/>
      <c r="E67" s="147"/>
      <c r="F67" s="62">
        <f t="shared" si="7"/>
        <v>0</v>
      </c>
      <c r="G67" s="70">
        <v>0</v>
      </c>
      <c r="H67" s="70">
        <f>E67</f>
        <v>0</v>
      </c>
      <c r="I67" s="58">
        <f t="shared" si="3"/>
        <v>0</v>
      </c>
    </row>
    <row r="68" spans="4:9" ht="14.25" customHeight="1" hidden="1">
      <c r="D68" s="191"/>
      <c r="F68" s="62">
        <f t="shared" si="7"/>
        <v>0</v>
      </c>
      <c r="I68" s="52">
        <f t="shared" si="3"/>
        <v>0</v>
      </c>
    </row>
    <row r="69" spans="4:9" ht="14.25" customHeight="1" hidden="1">
      <c r="D69" s="191"/>
      <c r="F69" s="62">
        <f t="shared" si="7"/>
        <v>0</v>
      </c>
      <c r="I69" s="52">
        <f t="shared" si="3"/>
        <v>0</v>
      </c>
    </row>
    <row r="70" spans="1:9" s="29" customFormat="1" ht="14.25" customHeight="1" hidden="1">
      <c r="A70" s="26" t="s">
        <v>124</v>
      </c>
      <c r="B70" s="27"/>
      <c r="C70" s="61" t="s">
        <v>125</v>
      </c>
      <c r="D70" s="228">
        <v>0</v>
      </c>
      <c r="E70" s="145">
        <v>21.75</v>
      </c>
      <c r="F70" s="62">
        <f t="shared" si="7"/>
        <v>21.75</v>
      </c>
      <c r="G70" s="62"/>
      <c r="H70" s="62">
        <f>E70</f>
        <v>21.75</v>
      </c>
      <c r="I70" s="52">
        <f t="shared" si="3"/>
        <v>21.75</v>
      </c>
    </row>
    <row r="71" spans="1:9" s="57" customFormat="1" ht="21" customHeight="1" hidden="1">
      <c r="A71" s="54" t="s">
        <v>240</v>
      </c>
      <c r="B71" s="55"/>
      <c r="C71" s="31" t="s">
        <v>239</v>
      </c>
      <c r="D71" s="142">
        <f>D72</f>
        <v>0</v>
      </c>
      <c r="E71" s="142">
        <f>E72</f>
        <v>0</v>
      </c>
      <c r="F71" s="62">
        <f t="shared" si="7"/>
        <v>0</v>
      </c>
      <c r="G71" s="32">
        <f>G72</f>
        <v>0</v>
      </c>
      <c r="H71" s="32">
        <f>H72</f>
        <v>0</v>
      </c>
      <c r="I71" s="52">
        <f t="shared" si="3"/>
        <v>0</v>
      </c>
    </row>
    <row r="72" spans="1:9" s="29" customFormat="1" ht="28.5" customHeight="1" hidden="1">
      <c r="A72" s="243" t="s">
        <v>237</v>
      </c>
      <c r="B72" s="71"/>
      <c r="C72" s="61" t="s">
        <v>238</v>
      </c>
      <c r="D72" s="147">
        <v>0</v>
      </c>
      <c r="E72" s="147"/>
      <c r="F72" s="62">
        <f t="shared" si="7"/>
        <v>0</v>
      </c>
      <c r="G72" s="70">
        <v>0</v>
      </c>
      <c r="H72" s="70">
        <f>E72</f>
        <v>0</v>
      </c>
      <c r="I72" s="58">
        <f t="shared" si="3"/>
        <v>0</v>
      </c>
    </row>
    <row r="73" spans="1:9" s="57" customFormat="1" ht="12.75" customHeight="1" hidden="1">
      <c r="A73" s="59" t="s">
        <v>126</v>
      </c>
      <c r="B73" s="55"/>
      <c r="C73" s="31"/>
      <c r="D73" s="227">
        <v>0</v>
      </c>
      <c r="E73" s="142">
        <v>0</v>
      </c>
      <c r="F73" s="62">
        <f t="shared" si="7"/>
        <v>0</v>
      </c>
      <c r="G73" s="70">
        <v>0</v>
      </c>
      <c r="H73" s="32">
        <f>E73</f>
        <v>0</v>
      </c>
      <c r="I73" s="52">
        <f t="shared" si="3"/>
        <v>0</v>
      </c>
    </row>
    <row r="74" spans="1:9" s="57" customFormat="1" ht="27" customHeight="1" hidden="1">
      <c r="A74" s="101" t="s">
        <v>165</v>
      </c>
      <c r="B74" s="71" t="s">
        <v>89</v>
      </c>
      <c r="C74" s="85" t="s">
        <v>125</v>
      </c>
      <c r="D74" s="227"/>
      <c r="E74" s="147"/>
      <c r="F74" s="62">
        <f t="shared" si="7"/>
        <v>0</v>
      </c>
      <c r="G74" s="70">
        <v>0</v>
      </c>
      <c r="H74" s="70">
        <f>E74</f>
        <v>0</v>
      </c>
      <c r="I74" s="52">
        <f t="shared" si="3"/>
        <v>0</v>
      </c>
    </row>
    <row r="75" spans="1:9" s="57" customFormat="1" ht="29.25" customHeight="1" hidden="1">
      <c r="A75" s="101" t="s">
        <v>176</v>
      </c>
      <c r="B75" s="55"/>
      <c r="C75" s="73" t="s">
        <v>175</v>
      </c>
      <c r="D75" s="227">
        <f>D76</f>
        <v>0</v>
      </c>
      <c r="E75" s="142">
        <f>E76</f>
        <v>0</v>
      </c>
      <c r="F75" s="62">
        <f t="shared" si="7"/>
        <v>0</v>
      </c>
      <c r="G75" s="32">
        <f>G76</f>
        <v>0</v>
      </c>
      <c r="H75" s="32">
        <f>H76</f>
        <v>0</v>
      </c>
      <c r="I75" s="52">
        <f t="shared" si="3"/>
        <v>0</v>
      </c>
    </row>
    <row r="76" spans="1:9" s="29" customFormat="1" ht="49.5" customHeight="1" hidden="1">
      <c r="A76" s="114" t="s">
        <v>177</v>
      </c>
      <c r="B76" s="71" t="s">
        <v>89</v>
      </c>
      <c r="C76" s="61" t="s">
        <v>123</v>
      </c>
      <c r="D76" s="231">
        <f>D77</f>
        <v>0</v>
      </c>
      <c r="E76" s="147">
        <f>E77</f>
        <v>0</v>
      </c>
      <c r="F76" s="62">
        <f t="shared" si="7"/>
        <v>0</v>
      </c>
      <c r="G76" s="70">
        <v>0</v>
      </c>
      <c r="H76" s="70">
        <f>H77</f>
        <v>0</v>
      </c>
      <c r="I76" s="52">
        <f t="shared" si="3"/>
        <v>0</v>
      </c>
    </row>
    <row r="77" spans="1:9" s="29" customFormat="1" ht="38.25" customHeight="1" hidden="1">
      <c r="A77" s="65" t="s">
        <v>178</v>
      </c>
      <c r="B77" s="71"/>
      <c r="C77" s="61" t="s">
        <v>179</v>
      </c>
      <c r="D77" s="231">
        <v>0</v>
      </c>
      <c r="E77" s="147"/>
      <c r="F77" s="62">
        <f t="shared" si="7"/>
        <v>0</v>
      </c>
      <c r="G77" s="70">
        <v>0</v>
      </c>
      <c r="H77" s="70">
        <f>E77</f>
        <v>0</v>
      </c>
      <c r="I77" s="52">
        <f t="shared" si="3"/>
        <v>0</v>
      </c>
    </row>
    <row r="78" spans="1:9" s="29" customFormat="1" ht="27" customHeight="1" hidden="1">
      <c r="A78" s="113"/>
      <c r="B78" s="71"/>
      <c r="C78" s="85"/>
      <c r="D78" s="231"/>
      <c r="E78" s="147"/>
      <c r="F78" s="62">
        <f t="shared" si="7"/>
        <v>0</v>
      </c>
      <c r="G78" s="70"/>
      <c r="H78" s="70"/>
      <c r="I78" s="52">
        <f t="shared" si="3"/>
        <v>0</v>
      </c>
    </row>
    <row r="79" spans="1:9" s="29" customFormat="1" ht="27" customHeight="1" hidden="1">
      <c r="A79" s="113"/>
      <c r="B79" s="71"/>
      <c r="C79" s="85"/>
      <c r="D79" s="231"/>
      <c r="E79" s="147"/>
      <c r="F79" s="62">
        <f t="shared" si="7"/>
        <v>0</v>
      </c>
      <c r="G79" s="70"/>
      <c r="H79" s="70"/>
      <c r="I79" s="52">
        <f>E79-D79</f>
        <v>0</v>
      </c>
    </row>
    <row r="80" spans="1:9" s="57" customFormat="1" ht="20.25" customHeight="1">
      <c r="A80" s="241" t="s">
        <v>127</v>
      </c>
      <c r="B80" s="72"/>
      <c r="C80" s="73"/>
      <c r="D80" s="149">
        <f aca="true" t="shared" si="9" ref="D80:I80">D83+D85+D87+D89+D97</f>
        <v>2204143.96</v>
      </c>
      <c r="E80" s="149">
        <f t="shared" si="9"/>
        <v>2203928.24</v>
      </c>
      <c r="F80" s="149">
        <f t="shared" si="9"/>
        <v>2203928.24</v>
      </c>
      <c r="G80" s="149">
        <f t="shared" si="9"/>
        <v>0</v>
      </c>
      <c r="H80" s="149">
        <f t="shared" si="9"/>
        <v>1386845.24</v>
      </c>
      <c r="I80" s="149">
        <f t="shared" si="9"/>
        <v>-215.71999999997206</v>
      </c>
    </row>
    <row r="81" spans="1:9" s="29" customFormat="1" ht="28.5" customHeight="1">
      <c r="A81" s="284" t="s">
        <v>323</v>
      </c>
      <c r="B81" s="63" t="s">
        <v>89</v>
      </c>
      <c r="C81" s="61" t="s">
        <v>324</v>
      </c>
      <c r="D81" s="145">
        <f>386083+431000</f>
        <v>817083</v>
      </c>
      <c r="E81" s="145">
        <f>32174+112448+32174+86049+86049+86049+86049+86049+86049+70118+53875</f>
        <v>817083</v>
      </c>
      <c r="F81" s="62">
        <f>E81</f>
        <v>817083</v>
      </c>
      <c r="G81" s="62"/>
      <c r="H81" s="62"/>
      <c r="I81" s="58">
        <f>E81-D81</f>
        <v>0</v>
      </c>
    </row>
    <row r="82" spans="1:9" s="29" customFormat="1" ht="38.25" customHeight="1">
      <c r="A82" s="88" t="s">
        <v>268</v>
      </c>
      <c r="B82" s="27" t="s">
        <v>89</v>
      </c>
      <c r="C82" s="61" t="s">
        <v>266</v>
      </c>
      <c r="D82" s="145">
        <v>92875</v>
      </c>
      <c r="E82" s="145">
        <f>7740+14775+7036+7036+14072+7036+7036+7036+7036+7036+7036</f>
        <v>92875</v>
      </c>
      <c r="F82" s="62">
        <f>E82</f>
        <v>92875</v>
      </c>
      <c r="G82" s="62">
        <v>0</v>
      </c>
      <c r="H82" s="62">
        <f>E82</f>
        <v>92875</v>
      </c>
      <c r="I82" s="58">
        <f>E82-D82</f>
        <v>0</v>
      </c>
    </row>
    <row r="83" spans="1:9" s="57" customFormat="1" ht="17.25" customHeight="1">
      <c r="A83" s="59" t="s">
        <v>126</v>
      </c>
      <c r="B83" s="55"/>
      <c r="C83" s="31"/>
      <c r="D83" s="142">
        <f aca="true" t="shared" si="10" ref="D83:I83">D81+D82</f>
        <v>909958</v>
      </c>
      <c r="E83" s="142">
        <f t="shared" si="10"/>
        <v>909958</v>
      </c>
      <c r="F83" s="142">
        <f t="shared" si="10"/>
        <v>909958</v>
      </c>
      <c r="G83" s="142">
        <f t="shared" si="10"/>
        <v>0</v>
      </c>
      <c r="H83" s="142">
        <f t="shared" si="10"/>
        <v>92875</v>
      </c>
      <c r="I83" s="142">
        <f t="shared" si="10"/>
        <v>0</v>
      </c>
    </row>
    <row r="84" spans="1:9" s="57" customFormat="1" ht="50.25" customHeight="1" hidden="1">
      <c r="A84" s="627" t="s">
        <v>991</v>
      </c>
      <c r="B84" s="75"/>
      <c r="C84" s="61" t="s">
        <v>992</v>
      </c>
      <c r="D84" s="147">
        <v>0</v>
      </c>
      <c r="E84" s="147">
        <v>0</v>
      </c>
      <c r="F84" s="62">
        <f t="shared" si="7"/>
        <v>0</v>
      </c>
      <c r="G84" s="70">
        <v>0</v>
      </c>
      <c r="H84" s="70">
        <f>E84</f>
        <v>0</v>
      </c>
      <c r="I84" s="52">
        <f aca="true" t="shared" si="11" ref="I84:I95">E84-D84</f>
        <v>0</v>
      </c>
    </row>
    <row r="85" spans="1:9" s="57" customFormat="1" ht="21" customHeight="1" hidden="1">
      <c r="A85" s="87" t="s">
        <v>126</v>
      </c>
      <c r="B85" s="78"/>
      <c r="C85" s="234"/>
      <c r="D85" s="142">
        <f aca="true" t="shared" si="12" ref="D85:I85">D84</f>
        <v>0</v>
      </c>
      <c r="E85" s="142">
        <f t="shared" si="12"/>
        <v>0</v>
      </c>
      <c r="F85" s="142">
        <f t="shared" si="12"/>
        <v>0</v>
      </c>
      <c r="G85" s="142">
        <f t="shared" si="12"/>
        <v>0</v>
      </c>
      <c r="H85" s="142">
        <f t="shared" si="12"/>
        <v>0</v>
      </c>
      <c r="I85" s="142">
        <f t="shared" si="12"/>
        <v>0</v>
      </c>
    </row>
    <row r="86" spans="1:9" s="29" customFormat="1" ht="36">
      <c r="A86" s="626" t="s">
        <v>990</v>
      </c>
      <c r="B86" s="117" t="s">
        <v>89</v>
      </c>
      <c r="C86" s="61" t="s">
        <v>261</v>
      </c>
      <c r="D86" s="145">
        <v>114948.96</v>
      </c>
      <c r="E86" s="145">
        <f>22989.8+28737.24+28737.24+34484.68</f>
        <v>114948.95999999999</v>
      </c>
      <c r="F86" s="62">
        <f t="shared" si="7"/>
        <v>114948.95999999999</v>
      </c>
      <c r="G86" s="62"/>
      <c r="H86" s="62">
        <f>E86</f>
        <v>114948.95999999999</v>
      </c>
      <c r="I86" s="58">
        <f t="shared" si="11"/>
        <v>0</v>
      </c>
    </row>
    <row r="87" spans="1:9" s="57" customFormat="1" ht="17.25" customHeight="1">
      <c r="A87" s="59" t="s">
        <v>126</v>
      </c>
      <c r="B87" s="55"/>
      <c r="C87" s="233"/>
      <c r="D87" s="142">
        <f aca="true" t="shared" si="13" ref="D87:I87">D86</f>
        <v>114948.96</v>
      </c>
      <c r="E87" s="142">
        <f t="shared" si="13"/>
        <v>114948.95999999999</v>
      </c>
      <c r="F87" s="142">
        <f t="shared" si="13"/>
        <v>114948.95999999999</v>
      </c>
      <c r="G87" s="142">
        <f t="shared" si="13"/>
        <v>0</v>
      </c>
      <c r="H87" s="142">
        <f t="shared" si="13"/>
        <v>114948.95999999999</v>
      </c>
      <c r="I87" s="142">
        <f t="shared" si="13"/>
        <v>0</v>
      </c>
    </row>
    <row r="88" spans="1:9" s="29" customFormat="1" ht="37.5" customHeight="1" hidden="1">
      <c r="A88" s="88" t="s">
        <v>129</v>
      </c>
      <c r="B88" s="27" t="s">
        <v>89</v>
      </c>
      <c r="C88" s="232" t="s">
        <v>130</v>
      </c>
      <c r="D88" s="145"/>
      <c r="E88" s="145"/>
      <c r="F88" s="62">
        <f t="shared" si="7"/>
        <v>0</v>
      </c>
      <c r="G88" s="62">
        <v>0</v>
      </c>
      <c r="H88" s="62">
        <f>E88</f>
        <v>0</v>
      </c>
      <c r="I88" s="58">
        <f t="shared" si="11"/>
        <v>0</v>
      </c>
    </row>
    <row r="89" spans="1:9" s="57" customFormat="1" ht="18.75" customHeight="1" hidden="1">
      <c r="A89" s="59" t="s">
        <v>126</v>
      </c>
      <c r="B89" s="55"/>
      <c r="C89" s="233"/>
      <c r="D89" s="142">
        <f>D88</f>
        <v>0</v>
      </c>
      <c r="E89" s="142">
        <f>E88</f>
        <v>0</v>
      </c>
      <c r="F89" s="62">
        <f t="shared" si="7"/>
        <v>0</v>
      </c>
      <c r="G89" s="32">
        <v>0</v>
      </c>
      <c r="H89" s="32">
        <f>E89</f>
        <v>0</v>
      </c>
      <c r="I89" s="52">
        <f t="shared" si="11"/>
        <v>0</v>
      </c>
    </row>
    <row r="90" spans="1:9" s="57" customFormat="1" ht="48" customHeight="1" hidden="1">
      <c r="A90" s="26" t="s">
        <v>131</v>
      </c>
      <c r="B90" s="27" t="s">
        <v>89</v>
      </c>
      <c r="C90" s="232" t="s">
        <v>132</v>
      </c>
      <c r="D90" s="145"/>
      <c r="E90" s="145"/>
      <c r="F90" s="62">
        <f t="shared" si="7"/>
        <v>0</v>
      </c>
      <c r="G90" s="62">
        <v>0</v>
      </c>
      <c r="H90" s="62">
        <f>E90</f>
        <v>0</v>
      </c>
      <c r="I90" s="52">
        <f t="shared" si="11"/>
        <v>0</v>
      </c>
    </row>
    <row r="91" spans="1:9" s="57" customFormat="1" ht="18.75" customHeight="1" hidden="1">
      <c r="A91" s="74" t="s">
        <v>126</v>
      </c>
      <c r="B91" s="75"/>
      <c r="C91" s="235"/>
      <c r="D91" s="150">
        <f>D90</f>
        <v>0</v>
      </c>
      <c r="E91" s="150">
        <f>E90</f>
        <v>0</v>
      </c>
      <c r="F91" s="62">
        <f t="shared" si="7"/>
        <v>0</v>
      </c>
      <c r="G91" s="76">
        <v>0</v>
      </c>
      <c r="H91" s="76">
        <f>E91</f>
        <v>0</v>
      </c>
      <c r="I91" s="52">
        <f t="shared" si="11"/>
        <v>0</v>
      </c>
    </row>
    <row r="92" spans="1:9" s="57" customFormat="1" ht="24" customHeight="1" hidden="1">
      <c r="A92" s="84" t="s">
        <v>138</v>
      </c>
      <c r="B92" s="78"/>
      <c r="C92" s="236" t="s">
        <v>128</v>
      </c>
      <c r="D92" s="151"/>
      <c r="E92" s="151"/>
      <c r="F92" s="62">
        <f t="shared" si="7"/>
        <v>0</v>
      </c>
      <c r="G92" s="82">
        <v>0</v>
      </c>
      <c r="H92" s="82">
        <f>E92</f>
        <v>0</v>
      </c>
      <c r="I92" s="52">
        <f t="shared" si="11"/>
        <v>0</v>
      </c>
    </row>
    <row r="93" spans="1:9" s="57" customFormat="1" ht="18.75" customHeight="1" hidden="1">
      <c r="A93" s="77" t="s">
        <v>126</v>
      </c>
      <c r="B93" s="78"/>
      <c r="C93" s="237"/>
      <c r="D93" s="152">
        <f>D92</f>
        <v>0</v>
      </c>
      <c r="E93" s="152">
        <f>E92</f>
        <v>0</v>
      </c>
      <c r="F93" s="62">
        <f t="shared" si="7"/>
        <v>0</v>
      </c>
      <c r="G93" s="79">
        <f>G92</f>
        <v>0</v>
      </c>
      <c r="H93" s="79">
        <f>H92</f>
        <v>0</v>
      </c>
      <c r="I93" s="52">
        <f t="shared" si="11"/>
        <v>0</v>
      </c>
    </row>
    <row r="94" spans="1:9" s="57" customFormat="1" ht="88.5" customHeight="1" hidden="1">
      <c r="A94" s="80" t="s">
        <v>136</v>
      </c>
      <c r="B94" s="81" t="s">
        <v>89</v>
      </c>
      <c r="C94" s="238" t="s">
        <v>137</v>
      </c>
      <c r="D94" s="151"/>
      <c r="E94" s="151"/>
      <c r="F94" s="62">
        <f t="shared" si="7"/>
        <v>0</v>
      </c>
      <c r="G94" s="82">
        <v>0</v>
      </c>
      <c r="H94" s="82">
        <v>0</v>
      </c>
      <c r="I94" s="52">
        <f t="shared" si="11"/>
        <v>0</v>
      </c>
    </row>
    <row r="95" spans="1:9" s="57" customFormat="1" ht="18.75" customHeight="1" hidden="1">
      <c r="A95" s="77" t="s">
        <v>126</v>
      </c>
      <c r="B95" s="78"/>
      <c r="C95" s="237"/>
      <c r="D95" s="152"/>
      <c r="E95" s="152">
        <f>E94</f>
        <v>0</v>
      </c>
      <c r="F95" s="62">
        <f t="shared" si="7"/>
        <v>0</v>
      </c>
      <c r="G95" s="79">
        <f>G94</f>
        <v>0</v>
      </c>
      <c r="H95" s="79">
        <f>H94</f>
        <v>0</v>
      </c>
      <c r="I95" s="52">
        <f t="shared" si="11"/>
        <v>0</v>
      </c>
    </row>
    <row r="96" spans="1:9" s="29" customFormat="1" ht="60.75" customHeight="1">
      <c r="A96" s="88" t="s">
        <v>215</v>
      </c>
      <c r="B96" s="27" t="s">
        <v>89</v>
      </c>
      <c r="C96" s="61" t="s">
        <v>259</v>
      </c>
      <c r="D96" s="145">
        <f>1013272+165965</f>
        <v>1179237</v>
      </c>
      <c r="E96" s="145">
        <f>254600+407833.97+90000+144210.7+204784.77+77591.84</f>
        <v>1179021.28</v>
      </c>
      <c r="F96" s="62">
        <f>E96</f>
        <v>1179021.28</v>
      </c>
      <c r="G96" s="62">
        <v>0</v>
      </c>
      <c r="H96" s="62">
        <f>E96</f>
        <v>1179021.28</v>
      </c>
      <c r="I96" s="58">
        <f>E96-D96</f>
        <v>-215.71999999997206</v>
      </c>
    </row>
    <row r="97" spans="1:9" s="57" customFormat="1" ht="18.75" customHeight="1">
      <c r="A97" s="59" t="s">
        <v>126</v>
      </c>
      <c r="B97" s="55"/>
      <c r="C97" s="31"/>
      <c r="D97" s="142">
        <f>D96</f>
        <v>1179237</v>
      </c>
      <c r="E97" s="142">
        <f>E96</f>
        <v>1179021.28</v>
      </c>
      <c r="F97" s="142">
        <f>F96</f>
        <v>1179021.28</v>
      </c>
      <c r="G97" s="142">
        <f>G96</f>
        <v>0</v>
      </c>
      <c r="H97" s="32">
        <f>E97</f>
        <v>1179021.28</v>
      </c>
      <c r="I97" s="52">
        <f>E97-D97</f>
        <v>-215.71999999997206</v>
      </c>
    </row>
    <row r="98" spans="1:9" s="29" customFormat="1" ht="74.25" customHeight="1" hidden="1">
      <c r="A98" s="170" t="s">
        <v>217</v>
      </c>
      <c r="B98" s="171" t="s">
        <v>89</v>
      </c>
      <c r="C98" s="172" t="s">
        <v>137</v>
      </c>
      <c r="D98" s="145">
        <v>0</v>
      </c>
      <c r="E98" s="145"/>
      <c r="F98" s="62">
        <v>0</v>
      </c>
      <c r="G98" s="62">
        <v>0</v>
      </c>
      <c r="H98" s="62">
        <f>E98</f>
        <v>0</v>
      </c>
      <c r="I98" s="58">
        <f>E98-D98</f>
        <v>0</v>
      </c>
    </row>
    <row r="99" spans="1:9" s="57" customFormat="1" ht="18.75" customHeight="1" hidden="1">
      <c r="A99" s="59" t="s">
        <v>126</v>
      </c>
      <c r="B99" s="55"/>
      <c r="C99" s="31"/>
      <c r="D99" s="142">
        <f>D98</f>
        <v>0</v>
      </c>
      <c r="E99" s="142">
        <f>E98</f>
        <v>0</v>
      </c>
      <c r="F99" s="32">
        <v>0</v>
      </c>
      <c r="G99" s="32">
        <v>0</v>
      </c>
      <c r="H99" s="32">
        <f>E99</f>
        <v>0</v>
      </c>
      <c r="I99" s="52">
        <f>E99-D99</f>
        <v>0</v>
      </c>
    </row>
    <row r="100" spans="3:9" s="18" customFormat="1" ht="12.75" customHeight="1">
      <c r="C100" s="19"/>
      <c r="D100" s="153"/>
      <c r="E100" s="153"/>
      <c r="F100" s="19"/>
      <c r="G100" s="19"/>
      <c r="H100" s="20"/>
      <c r="I100" s="19"/>
    </row>
    <row r="101" spans="1:12" ht="36" customHeight="1">
      <c r="A101" s="635" t="s">
        <v>945</v>
      </c>
      <c r="B101" s="635"/>
      <c r="C101" s="635"/>
      <c r="D101" s="635"/>
      <c r="E101" s="635"/>
      <c r="F101" s="635"/>
      <c r="G101" s="36"/>
      <c r="H101" s="3" t="s">
        <v>133</v>
      </c>
      <c r="I101" s="36"/>
      <c r="J101" s="36"/>
      <c r="K101" s="36"/>
      <c r="L101" s="36"/>
    </row>
    <row r="102" ht="12" customHeight="1"/>
    <row r="103" ht="12.75" hidden="1">
      <c r="A103" s="191" t="s">
        <v>260</v>
      </c>
    </row>
    <row r="104" ht="12" customHeight="1">
      <c r="A104" s="157"/>
    </row>
    <row r="105" ht="12.75" hidden="1"/>
    <row r="106" ht="12.75">
      <c r="C106" s="249"/>
    </row>
  </sheetData>
  <sheetProtection selectLockedCells="1" selectUnlockedCells="1"/>
  <mergeCells count="13">
    <mergeCell ref="I13:I14"/>
    <mergeCell ref="A2:G2"/>
    <mergeCell ref="A3:G3"/>
    <mergeCell ref="A4:G4"/>
    <mergeCell ref="A6:G6"/>
    <mergeCell ref="A7:G7"/>
    <mergeCell ref="A11:G11"/>
    <mergeCell ref="A101:F101"/>
    <mergeCell ref="A13:A14"/>
    <mergeCell ref="B13:B14"/>
    <mergeCell ref="C13:C14"/>
    <mergeCell ref="D13:D14"/>
    <mergeCell ref="E13:H13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3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showGridLines="0" zoomScalePageLayoutView="0" workbookViewId="0" topLeftCell="A1">
      <pane xSplit="2" ySplit="7" topLeftCell="C8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0" sqref="D110"/>
    </sheetView>
  </sheetViews>
  <sheetFormatPr defaultColWidth="9.00390625" defaultRowHeight="12.75"/>
  <cols>
    <col min="1" max="1" width="67.00390625" style="107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48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1" bestFit="1" customWidth="1"/>
    <col min="13" max="13" width="11.75390625" style="148" bestFit="1" customWidth="1"/>
    <col min="14" max="16384" width="9.125" style="18" customWidth="1"/>
  </cols>
  <sheetData>
    <row r="1" spans="1:13" s="631" customFormat="1" ht="15">
      <c r="A1" s="648" t="s">
        <v>35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257"/>
      <c r="M1" s="139"/>
    </row>
    <row r="2" spans="1:13" s="631" customFormat="1" ht="9" customHeight="1">
      <c r="A2" s="103"/>
      <c r="B2" s="6"/>
      <c r="C2" s="7"/>
      <c r="D2" s="8"/>
      <c r="E2" s="21"/>
      <c r="F2" s="138"/>
      <c r="G2" s="9"/>
      <c r="H2" s="10"/>
      <c r="I2" s="4"/>
      <c r="J2" s="4"/>
      <c r="K2" s="5"/>
      <c r="L2" s="257"/>
      <c r="M2" s="139"/>
    </row>
    <row r="3" spans="1:13" s="631" customFormat="1" ht="27" customHeight="1">
      <c r="A3" s="649" t="s">
        <v>13</v>
      </c>
      <c r="B3" s="651" t="s">
        <v>14</v>
      </c>
      <c r="C3" s="651" t="s">
        <v>36</v>
      </c>
      <c r="D3" s="639" t="s">
        <v>37</v>
      </c>
      <c r="E3" s="652" t="s">
        <v>38</v>
      </c>
      <c r="F3" s="639" t="s">
        <v>15</v>
      </c>
      <c r="G3" s="639"/>
      <c r="H3" s="639"/>
      <c r="I3" s="639"/>
      <c r="J3" s="640" t="s">
        <v>16</v>
      </c>
      <c r="K3" s="640"/>
      <c r="L3" s="257"/>
      <c r="M3" s="139"/>
    </row>
    <row r="4" spans="1:13" s="631" customFormat="1" ht="45" customHeight="1">
      <c r="A4" s="650"/>
      <c r="B4" s="651"/>
      <c r="C4" s="651"/>
      <c r="D4" s="639"/>
      <c r="E4" s="652"/>
      <c r="F4" s="140" t="s">
        <v>17</v>
      </c>
      <c r="G4" s="11" t="s">
        <v>18</v>
      </c>
      <c r="H4" s="11" t="s">
        <v>19</v>
      </c>
      <c r="I4" s="11" t="s">
        <v>20</v>
      </c>
      <c r="J4" s="22" t="s">
        <v>164</v>
      </c>
      <c r="K4" s="22" t="s">
        <v>39</v>
      </c>
      <c r="L4" s="257"/>
      <c r="M4" s="139"/>
    </row>
    <row r="5" spans="1:13" s="632" customFormat="1" ht="15.75">
      <c r="A5" s="104">
        <v>1</v>
      </c>
      <c r="B5" s="13">
        <v>2</v>
      </c>
      <c r="C5" s="13">
        <v>3</v>
      </c>
      <c r="D5" s="13">
        <v>4</v>
      </c>
      <c r="E5" s="23">
        <v>5</v>
      </c>
      <c r="F5" s="141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58"/>
      <c r="M5" s="160"/>
    </row>
    <row r="6" spans="1:13" s="25" customFormat="1" ht="18">
      <c r="A6" s="105" t="s">
        <v>40</v>
      </c>
      <c r="B6" s="30" t="s">
        <v>41</v>
      </c>
      <c r="C6" s="30" t="s">
        <v>42</v>
      </c>
      <c r="D6" s="52">
        <f aca="true" t="shared" si="0" ref="D6:K6">D10+D28+D32+D36+D43+D45+D49+D51+D67+D73+D76+D85+D92+D107+D125+D53+D129+D47+D34+D83</f>
        <v>3162143.96</v>
      </c>
      <c r="E6" s="52">
        <f t="shared" si="0"/>
        <v>3162143.96</v>
      </c>
      <c r="F6" s="52">
        <f t="shared" si="0"/>
        <v>3075916.88</v>
      </c>
      <c r="G6" s="52">
        <f t="shared" si="0"/>
        <v>64000</v>
      </c>
      <c r="H6" s="52">
        <f t="shared" si="0"/>
        <v>64000</v>
      </c>
      <c r="I6" s="52">
        <f t="shared" si="0"/>
        <v>3075916.88</v>
      </c>
      <c r="J6" s="52">
        <f t="shared" si="0"/>
        <v>64000</v>
      </c>
      <c r="K6" s="52">
        <f t="shared" si="0"/>
        <v>-86227.07999999997</v>
      </c>
      <c r="L6" s="251"/>
      <c r="M6" s="161"/>
    </row>
    <row r="7" spans="1:13" s="25" customFormat="1" ht="16.5" customHeight="1" hidden="1">
      <c r="A7" s="222" t="s">
        <v>204</v>
      </c>
      <c r="B7" s="129"/>
      <c r="C7" s="130"/>
      <c r="D7" s="205">
        <f>D8+D9</f>
        <v>0</v>
      </c>
      <c r="E7" s="205">
        <f aca="true" t="shared" si="1" ref="E7:J7">E8+E9</f>
        <v>0</v>
      </c>
      <c r="F7" s="205">
        <f t="shared" si="1"/>
        <v>0</v>
      </c>
      <c r="G7" s="205">
        <f t="shared" si="1"/>
        <v>0</v>
      </c>
      <c r="H7" s="205">
        <f t="shared" si="1"/>
        <v>0</v>
      </c>
      <c r="I7" s="205">
        <f t="shared" si="1"/>
        <v>0</v>
      </c>
      <c r="J7" s="205">
        <f t="shared" si="1"/>
        <v>0</v>
      </c>
      <c r="K7" s="205">
        <f>E7-F7</f>
        <v>0</v>
      </c>
      <c r="L7" s="252"/>
      <c r="M7" s="162"/>
    </row>
    <row r="8" spans="1:13" s="29" customFormat="1" ht="20.25" customHeight="1" hidden="1">
      <c r="A8" s="173" t="s">
        <v>43</v>
      </c>
      <c r="B8" s="174" t="s">
        <v>41</v>
      </c>
      <c r="C8" s="185" t="s">
        <v>242</v>
      </c>
      <c r="D8" s="206"/>
      <c r="E8" s="206"/>
      <c r="F8" s="206"/>
      <c r="G8" s="206"/>
      <c r="H8" s="206"/>
      <c r="I8" s="206"/>
      <c r="J8" s="206"/>
      <c r="K8" s="206"/>
      <c r="L8" s="255"/>
      <c r="M8" s="163"/>
    </row>
    <row r="9" spans="1:13" s="29" customFormat="1" ht="19.5" customHeight="1" hidden="1">
      <c r="A9" s="173" t="s">
        <v>44</v>
      </c>
      <c r="B9" s="174" t="s">
        <v>41</v>
      </c>
      <c r="C9" s="185" t="s">
        <v>243</v>
      </c>
      <c r="D9" s="206"/>
      <c r="E9" s="206"/>
      <c r="F9" s="206"/>
      <c r="G9" s="206"/>
      <c r="H9" s="206"/>
      <c r="I9" s="206"/>
      <c r="J9" s="206"/>
      <c r="K9" s="206"/>
      <c r="L9" s="255"/>
      <c r="M9" s="163"/>
    </row>
    <row r="10" spans="1:13" s="25" customFormat="1" ht="19.5" customHeight="1">
      <c r="A10" s="222" t="s">
        <v>45</v>
      </c>
      <c r="B10" s="129"/>
      <c r="C10" s="193"/>
      <c r="D10" s="205">
        <f>D15+D17+D18+D11+D16</f>
        <v>1562529.5</v>
      </c>
      <c r="E10" s="205">
        <f aca="true" t="shared" si="2" ref="E10:K10">E15+E17+E18+E11+E16</f>
        <v>1562529.5</v>
      </c>
      <c r="F10" s="205">
        <f t="shared" si="2"/>
        <v>1522292.7000000002</v>
      </c>
      <c r="G10" s="205">
        <f t="shared" si="2"/>
        <v>0</v>
      </c>
      <c r="H10" s="205">
        <f t="shared" si="2"/>
        <v>0</v>
      </c>
      <c r="I10" s="205">
        <f t="shared" si="2"/>
        <v>1522292.7000000002</v>
      </c>
      <c r="J10" s="205">
        <f t="shared" si="2"/>
        <v>0</v>
      </c>
      <c r="K10" s="205">
        <f t="shared" si="2"/>
        <v>-40236.8</v>
      </c>
      <c r="L10" s="607"/>
      <c r="M10" s="609"/>
    </row>
    <row r="11" spans="1:13" s="25" customFormat="1" ht="19.5" customHeight="1">
      <c r="A11" s="222" t="s">
        <v>263</v>
      </c>
      <c r="B11" s="129" t="s">
        <v>41</v>
      </c>
      <c r="C11" s="193"/>
      <c r="D11" s="205">
        <f>D12+D14+D13</f>
        <v>561714</v>
      </c>
      <c r="E11" s="205">
        <f aca="true" t="shared" si="3" ref="E11:K11">E12+E14+E13</f>
        <v>561714</v>
      </c>
      <c r="F11" s="205">
        <f t="shared" si="3"/>
        <v>556674.1900000001</v>
      </c>
      <c r="G11" s="205">
        <f t="shared" si="3"/>
        <v>0</v>
      </c>
      <c r="H11" s="205">
        <f t="shared" si="3"/>
        <v>0</v>
      </c>
      <c r="I11" s="205">
        <f t="shared" si="3"/>
        <v>556674.1900000001</v>
      </c>
      <c r="J11" s="205">
        <f t="shared" si="3"/>
        <v>0</v>
      </c>
      <c r="K11" s="205">
        <f t="shared" si="3"/>
        <v>-5039.809999999998</v>
      </c>
      <c r="L11" s="608"/>
      <c r="M11" s="609"/>
    </row>
    <row r="12" spans="1:13" s="25" customFormat="1" ht="19.5" customHeight="1">
      <c r="A12" s="173" t="s">
        <v>43</v>
      </c>
      <c r="B12" s="260" t="s">
        <v>41</v>
      </c>
      <c r="C12" s="261" t="s">
        <v>957</v>
      </c>
      <c r="D12" s="221">
        <f>323600+107824-2786.56-416-5573.12-832-3202.56+28.27</f>
        <v>418642.03</v>
      </c>
      <c r="E12" s="221">
        <f aca="true" t="shared" si="4" ref="E12:E17">D12</f>
        <v>418642.03</v>
      </c>
      <c r="F12" s="221">
        <f>431452.27-12810.24</f>
        <v>418642.03</v>
      </c>
      <c r="G12" s="221"/>
      <c r="H12" s="221"/>
      <c r="I12" s="221">
        <f aca="true" t="shared" si="5" ref="I12:I17">F12</f>
        <v>418642.03</v>
      </c>
      <c r="J12" s="221"/>
      <c r="K12" s="221">
        <f>F12-D12</f>
        <v>0</v>
      </c>
      <c r="L12" s="607"/>
      <c r="M12" s="609"/>
    </row>
    <row r="13" spans="1:12" s="25" customFormat="1" ht="21" customHeight="1">
      <c r="A13" s="278" t="s">
        <v>316</v>
      </c>
      <c r="B13" s="260" t="s">
        <v>41</v>
      </c>
      <c r="C13" s="261" t="s">
        <v>1002</v>
      </c>
      <c r="D13" s="221">
        <f>2786.56+416+5573.12+832+3202.56</f>
        <v>12810.24</v>
      </c>
      <c r="E13" s="221">
        <f t="shared" si="4"/>
        <v>12810.24</v>
      </c>
      <c r="F13" s="221">
        <f>2786.56+416+2786.56+2786.56+833-1+2786.56+416</f>
        <v>12810.24</v>
      </c>
      <c r="G13" s="221"/>
      <c r="H13" s="221"/>
      <c r="I13" s="221">
        <f t="shared" si="5"/>
        <v>12810.24</v>
      </c>
      <c r="J13" s="221"/>
      <c r="K13" s="221">
        <f aca="true" t="shared" si="6" ref="K13:K66">F13-D13</f>
        <v>0</v>
      </c>
      <c r="L13" s="608"/>
    </row>
    <row r="14" spans="1:12" s="25" customFormat="1" ht="19.5" customHeight="1">
      <c r="A14" s="173" t="s">
        <v>44</v>
      </c>
      <c r="B14" s="260" t="s">
        <v>41</v>
      </c>
      <c r="C14" s="261" t="s">
        <v>958</v>
      </c>
      <c r="D14" s="221">
        <f>100000+30290-28.27</f>
        <v>130261.73</v>
      </c>
      <c r="E14" s="221">
        <f t="shared" si="4"/>
        <v>130261.73</v>
      </c>
      <c r="F14" s="221">
        <v>125221.92</v>
      </c>
      <c r="G14" s="221"/>
      <c r="H14" s="221"/>
      <c r="I14" s="221">
        <f t="shared" si="5"/>
        <v>125221.92</v>
      </c>
      <c r="J14" s="221"/>
      <c r="K14" s="221">
        <f t="shared" si="6"/>
        <v>-5039.809999999998</v>
      </c>
      <c r="L14" s="608"/>
    </row>
    <row r="15" spans="1:13" s="29" customFormat="1" ht="18.75" customHeight="1">
      <c r="A15" s="173" t="s">
        <v>43</v>
      </c>
      <c r="B15" s="174" t="s">
        <v>41</v>
      </c>
      <c r="C15" s="185" t="s">
        <v>959</v>
      </c>
      <c r="D15" s="206">
        <f>500500-1646.85+168914-165-1367.81-1811.85+71-275-3623.7-86304.88</f>
        <v>574289.91</v>
      </c>
      <c r="E15" s="206">
        <f t="shared" si="4"/>
        <v>574289.91</v>
      </c>
      <c r="F15" s="206">
        <f>583109.12-8348.21-471</f>
        <v>574289.91</v>
      </c>
      <c r="G15" s="206">
        <v>0</v>
      </c>
      <c r="H15" s="206">
        <v>0</v>
      </c>
      <c r="I15" s="206">
        <f t="shared" si="5"/>
        <v>574289.91</v>
      </c>
      <c r="J15" s="206">
        <v>0</v>
      </c>
      <c r="K15" s="209">
        <f t="shared" si="6"/>
        <v>0</v>
      </c>
      <c r="L15" s="610"/>
      <c r="M15" s="611"/>
    </row>
    <row r="16" spans="1:13" s="25" customFormat="1" ht="21" customHeight="1">
      <c r="A16" s="278" t="s">
        <v>316</v>
      </c>
      <c r="B16" s="260" t="s">
        <v>41</v>
      </c>
      <c r="C16" s="261" t="s">
        <v>1001</v>
      </c>
      <c r="D16" s="221">
        <f>1646.85+165+1367.81+1811.85-71+275+3623.7</f>
        <v>8819.21</v>
      </c>
      <c r="E16" s="221">
        <f t="shared" si="4"/>
        <v>8819.21</v>
      </c>
      <c r="F16" s="221">
        <f>1646.85+165+1367.81+1576.85+235-71+275+3152.7+471</f>
        <v>8819.21</v>
      </c>
      <c r="G16" s="221"/>
      <c r="H16" s="221"/>
      <c r="I16" s="221">
        <f t="shared" si="5"/>
        <v>8819.21</v>
      </c>
      <c r="J16" s="221"/>
      <c r="K16" s="221">
        <f t="shared" si="6"/>
        <v>0</v>
      </c>
      <c r="L16" s="607"/>
      <c r="M16" s="609"/>
    </row>
    <row r="17" spans="1:13" s="29" customFormat="1" ht="21" customHeight="1">
      <c r="A17" s="173" t="s">
        <v>44</v>
      </c>
      <c r="B17" s="174" t="s">
        <v>41</v>
      </c>
      <c r="C17" s="185" t="s">
        <v>960</v>
      </c>
      <c r="D17" s="206">
        <f>152000+50163-33063.38</f>
        <v>169099.62</v>
      </c>
      <c r="E17" s="206">
        <f t="shared" si="4"/>
        <v>169099.62</v>
      </c>
      <c r="F17" s="206">
        <v>169099.62</v>
      </c>
      <c r="G17" s="206">
        <v>0</v>
      </c>
      <c r="H17" s="206">
        <v>0</v>
      </c>
      <c r="I17" s="206">
        <f t="shared" si="5"/>
        <v>169099.62</v>
      </c>
      <c r="J17" s="206">
        <v>0</v>
      </c>
      <c r="K17" s="221">
        <f t="shared" si="6"/>
        <v>0</v>
      </c>
      <c r="L17" s="612"/>
      <c r="M17" s="611"/>
    </row>
    <row r="18" spans="1:13" s="29" customFormat="1" ht="18.75">
      <c r="A18" s="280" t="s">
        <v>321</v>
      </c>
      <c r="B18" s="281"/>
      <c r="C18" s="282" t="s">
        <v>322</v>
      </c>
      <c r="D18" s="283">
        <f>D19+D22+D23+D24+D25+D26+D27+D20+D21</f>
        <v>248606.75999999998</v>
      </c>
      <c r="E18" s="283">
        <f aca="true" t="shared" si="7" ref="E18:J18">E19+E21+E22+E23+E24+E25+E26+E27+E20</f>
        <v>248606.75999999998</v>
      </c>
      <c r="F18" s="283">
        <f t="shared" si="7"/>
        <v>213409.77000000002</v>
      </c>
      <c r="G18" s="283">
        <f t="shared" si="7"/>
        <v>0</v>
      </c>
      <c r="H18" s="283">
        <f t="shared" si="7"/>
        <v>0</v>
      </c>
      <c r="I18" s="283">
        <f t="shared" si="7"/>
        <v>213409.77000000002</v>
      </c>
      <c r="J18" s="283">
        <f t="shared" si="7"/>
        <v>0</v>
      </c>
      <c r="K18" s="283">
        <f>K19+K21+K22+K23+K24+K25+K26+K27+K20</f>
        <v>-35196.990000000005</v>
      </c>
      <c r="L18" s="612">
        <f>D18-D21</f>
        <v>183250.75999999998</v>
      </c>
      <c r="M18" s="29" t="s">
        <v>1005</v>
      </c>
    </row>
    <row r="19" spans="1:13" s="29" customFormat="1" ht="23.25" customHeight="1">
      <c r="A19" s="173" t="s">
        <v>47</v>
      </c>
      <c r="B19" s="174" t="s">
        <v>41</v>
      </c>
      <c r="C19" s="185" t="s">
        <v>961</v>
      </c>
      <c r="D19" s="206">
        <f>30000+10000-866.01</f>
        <v>39133.99</v>
      </c>
      <c r="E19" s="206">
        <f aca="true" t="shared" si="8" ref="E19:E26">D19</f>
        <v>39133.99</v>
      </c>
      <c r="F19" s="206">
        <f>2386.8+600.74+4773.6+1137.36+2386.8+550.75+2386.8+547.76+2386.8+581.17+2422.8+538.8+2422.8+538.8+2422.8+538.8+2422.8+538.8+2422.8+538.8+2422.8+541.79</f>
        <v>35511.16999999999</v>
      </c>
      <c r="G19" s="206">
        <v>0</v>
      </c>
      <c r="H19" s="206">
        <v>0</v>
      </c>
      <c r="I19" s="206">
        <f aca="true" t="shared" si="9" ref="I19:I26">F19</f>
        <v>35511.16999999999</v>
      </c>
      <c r="J19" s="206">
        <v>0</v>
      </c>
      <c r="K19" s="221">
        <f t="shared" si="6"/>
        <v>-3622.820000000007</v>
      </c>
      <c r="L19" s="612">
        <f>F18-F21</f>
        <v>179455.35000000003</v>
      </c>
      <c r="M19" s="611"/>
    </row>
    <row r="20" spans="1:13" s="29" customFormat="1" ht="23.25" customHeight="1">
      <c r="A20" s="173" t="s">
        <v>48</v>
      </c>
      <c r="B20" s="174"/>
      <c r="C20" s="185" t="s">
        <v>962</v>
      </c>
      <c r="D20" s="206">
        <f>2500+77.02</f>
        <v>2577.02</v>
      </c>
      <c r="E20" s="206">
        <f>D20</f>
        <v>2577.02</v>
      </c>
      <c r="F20" s="206">
        <f>159.76+172.59+172.59+172.59+172.59+518.77+172.59+172.59+172.59+172.59+172.59+172.59</f>
        <v>2404.4300000000003</v>
      </c>
      <c r="G20" s="206"/>
      <c r="H20" s="206"/>
      <c r="I20" s="206">
        <f t="shared" si="9"/>
        <v>2404.4300000000003</v>
      </c>
      <c r="J20" s="206"/>
      <c r="K20" s="221">
        <f t="shared" si="6"/>
        <v>-172.5899999999997</v>
      </c>
      <c r="L20" s="610"/>
      <c r="M20" s="611"/>
    </row>
    <row r="21" spans="1:12" s="29" customFormat="1" ht="21" customHeight="1">
      <c r="A21" s="173" t="s">
        <v>48</v>
      </c>
      <c r="B21" s="174" t="s">
        <v>41</v>
      </c>
      <c r="C21" s="604" t="s">
        <v>963</v>
      </c>
      <c r="D21" s="605">
        <f>60900+4456</f>
        <v>65356</v>
      </c>
      <c r="E21" s="605">
        <f t="shared" si="8"/>
        <v>65356</v>
      </c>
      <c r="F21" s="605">
        <f>3561.44+2545+1973.37+2215.69+497.32+1700.36+1578.43+1276.88+2136.78+657.87+5650.1+7663.68+2497.5</f>
        <v>33954.42</v>
      </c>
      <c r="G21" s="605">
        <v>0</v>
      </c>
      <c r="H21" s="605">
        <v>0</v>
      </c>
      <c r="I21" s="605">
        <f t="shared" si="9"/>
        <v>33954.42</v>
      </c>
      <c r="J21" s="605">
        <f>G21</f>
        <v>0</v>
      </c>
      <c r="K21" s="605">
        <f>F21-D21</f>
        <v>-31401.58</v>
      </c>
      <c r="L21" s="610"/>
    </row>
    <row r="22" spans="1:13" s="29" customFormat="1" ht="24.75" customHeight="1">
      <c r="A22" s="173" t="s">
        <v>195</v>
      </c>
      <c r="B22" s="174" t="s">
        <v>41</v>
      </c>
      <c r="C22" s="185" t="s">
        <v>964</v>
      </c>
      <c r="D22" s="206">
        <f>62371.33+14947.86+4859.55+866.01</f>
        <v>83044.75</v>
      </c>
      <c r="E22" s="206">
        <f t="shared" si="8"/>
        <v>83044.75</v>
      </c>
      <c r="F22" s="206">
        <f>913+2264.5+1118.75+5.2+144+2600+2264.5+1118.75+5.2+3600+1300+2264.5+1118.75+5.2+144+1850+2263.5+339+780.75+5.2+2600+4166.1+2263.5+1300+144+144+339+780.75+5.2+2263.5+338+780.75+5.23+2265.5+338+780.75+5.2+350+1444+2000+2265.5+338+780.75+5.2+1444+144+550+2263.5+338+780.75+5.22+1300+2264.5+338+780.75+5.21+1300+6332.63+144+2264.5+338+780.75+5.21+1300+144+6090+910+2100+14+1300</f>
        <v>83044.75</v>
      </c>
      <c r="G22" s="206">
        <v>0</v>
      </c>
      <c r="H22" s="206">
        <v>0</v>
      </c>
      <c r="I22" s="206">
        <f t="shared" si="9"/>
        <v>83044.75</v>
      </c>
      <c r="J22" s="206">
        <v>0</v>
      </c>
      <c r="K22" s="221">
        <f t="shared" si="6"/>
        <v>0</v>
      </c>
      <c r="L22" s="259"/>
      <c r="M22" s="164"/>
    </row>
    <row r="23" spans="1:13" s="29" customFormat="1" ht="24.75" customHeight="1">
      <c r="A23" s="173" t="s">
        <v>317</v>
      </c>
      <c r="B23" s="174" t="s">
        <v>41</v>
      </c>
      <c r="C23" s="185" t="s">
        <v>965</v>
      </c>
      <c r="D23" s="206">
        <v>8500</v>
      </c>
      <c r="E23" s="206">
        <f t="shared" si="8"/>
        <v>8500</v>
      </c>
      <c r="F23" s="206">
        <f>2070+4830+1600</f>
        <v>8500</v>
      </c>
      <c r="G23" s="206">
        <v>0</v>
      </c>
      <c r="H23" s="206">
        <v>0</v>
      </c>
      <c r="I23" s="206">
        <f t="shared" si="9"/>
        <v>8500</v>
      </c>
      <c r="J23" s="206">
        <v>0</v>
      </c>
      <c r="K23" s="221">
        <f t="shared" si="6"/>
        <v>0</v>
      </c>
      <c r="L23" s="259"/>
      <c r="M23" s="164"/>
    </row>
    <row r="24" spans="1:13" s="29" customFormat="1" ht="18" customHeight="1">
      <c r="A24" s="173" t="s">
        <v>318</v>
      </c>
      <c r="B24" s="174" t="s">
        <v>41</v>
      </c>
      <c r="C24" s="185" t="s">
        <v>966</v>
      </c>
      <c r="D24" s="206">
        <v>3172.67</v>
      </c>
      <c r="E24" s="206">
        <f t="shared" si="8"/>
        <v>3172.67</v>
      </c>
      <c r="F24" s="206">
        <v>3172.67</v>
      </c>
      <c r="G24" s="206"/>
      <c r="H24" s="206"/>
      <c r="I24" s="206">
        <f t="shared" si="9"/>
        <v>3172.67</v>
      </c>
      <c r="J24" s="206"/>
      <c r="K24" s="221">
        <f t="shared" si="6"/>
        <v>0</v>
      </c>
      <c r="L24" s="255"/>
      <c r="M24" s="163"/>
    </row>
    <row r="25" spans="1:13" s="29" customFormat="1" ht="18" customHeight="1" hidden="1">
      <c r="A25" s="173" t="s">
        <v>319</v>
      </c>
      <c r="B25" s="174" t="s">
        <v>41</v>
      </c>
      <c r="C25" s="185" t="s">
        <v>244</v>
      </c>
      <c r="D25" s="206">
        <v>0</v>
      </c>
      <c r="E25" s="206">
        <f t="shared" si="8"/>
        <v>0</v>
      </c>
      <c r="F25" s="206">
        <v>0</v>
      </c>
      <c r="G25" s="206"/>
      <c r="H25" s="206"/>
      <c r="I25" s="206">
        <f t="shared" si="9"/>
        <v>0</v>
      </c>
      <c r="J25" s="206"/>
      <c r="K25" s="221">
        <f t="shared" si="6"/>
        <v>0</v>
      </c>
      <c r="L25" s="255"/>
      <c r="M25" s="163"/>
    </row>
    <row r="26" spans="1:13" s="29" customFormat="1" ht="24.75" customHeight="1">
      <c r="A26" s="173" t="s">
        <v>51</v>
      </c>
      <c r="B26" s="174" t="s">
        <v>41</v>
      </c>
      <c r="C26" s="185" t="s">
        <v>967</v>
      </c>
      <c r="D26" s="206">
        <f>66368.76-500-24947.86-77.02-16227.55</f>
        <v>24616.329999999998</v>
      </c>
      <c r="E26" s="206">
        <f t="shared" si="8"/>
        <v>24616.329999999998</v>
      </c>
      <c r="F26" s="206">
        <f>3778.83+4012+5462.5+5462.5+3100.5+2800</f>
        <v>24616.33</v>
      </c>
      <c r="G26" s="206">
        <v>0</v>
      </c>
      <c r="H26" s="206">
        <v>0</v>
      </c>
      <c r="I26" s="206">
        <f t="shared" si="9"/>
        <v>24616.33</v>
      </c>
      <c r="J26" s="206">
        <v>0</v>
      </c>
      <c r="K26" s="221">
        <f t="shared" si="6"/>
        <v>0</v>
      </c>
      <c r="L26" s="255"/>
      <c r="M26" s="163"/>
    </row>
    <row r="27" spans="1:13" s="29" customFormat="1" ht="18.75">
      <c r="A27" s="106" t="s">
        <v>51</v>
      </c>
      <c r="B27" s="96" t="s">
        <v>41</v>
      </c>
      <c r="C27" s="194" t="s">
        <v>968</v>
      </c>
      <c r="D27" s="207">
        <f>10838+16227.55-4859.55</f>
        <v>22206</v>
      </c>
      <c r="E27" s="207">
        <f>D27</f>
        <v>22206</v>
      </c>
      <c r="F27" s="210">
        <f>4160+750+1216+4712+3823+545+7000</f>
        <v>22206</v>
      </c>
      <c r="G27" s="207"/>
      <c r="H27" s="207"/>
      <c r="I27" s="207">
        <f>F27</f>
        <v>22206</v>
      </c>
      <c r="J27" s="207"/>
      <c r="K27" s="221">
        <f t="shared" si="6"/>
        <v>0</v>
      </c>
      <c r="L27" s="255"/>
      <c r="M27" s="163"/>
    </row>
    <row r="28" spans="1:13" s="25" customFormat="1" ht="18.75">
      <c r="A28" s="222" t="s">
        <v>52</v>
      </c>
      <c r="B28" s="129"/>
      <c r="C28" s="193"/>
      <c r="D28" s="205">
        <f aca="true" t="shared" si="10" ref="D28:K28">D29+D30+D31</f>
        <v>7910</v>
      </c>
      <c r="E28" s="205">
        <f t="shared" si="10"/>
        <v>7910</v>
      </c>
      <c r="F28" s="205">
        <f t="shared" si="10"/>
        <v>7910</v>
      </c>
      <c r="G28" s="205">
        <f t="shared" si="10"/>
        <v>0</v>
      </c>
      <c r="H28" s="205">
        <f t="shared" si="10"/>
        <v>0</v>
      </c>
      <c r="I28" s="205">
        <f t="shared" si="10"/>
        <v>7910</v>
      </c>
      <c r="J28" s="205">
        <f t="shared" si="10"/>
        <v>0</v>
      </c>
      <c r="K28" s="205">
        <f t="shared" si="10"/>
        <v>0</v>
      </c>
      <c r="L28" s="252"/>
      <c r="M28" s="162"/>
    </row>
    <row r="29" spans="1:13" s="29" customFormat="1" ht="21.75" customHeight="1">
      <c r="A29" s="173" t="s">
        <v>139</v>
      </c>
      <c r="B29" s="174" t="s">
        <v>41</v>
      </c>
      <c r="C29" s="185" t="s">
        <v>969</v>
      </c>
      <c r="D29" s="206">
        <v>7100</v>
      </c>
      <c r="E29" s="206">
        <f>D29</f>
        <v>7100</v>
      </c>
      <c r="F29" s="206">
        <f>2000+2000+2000+1100</f>
        <v>7100</v>
      </c>
      <c r="G29" s="206">
        <v>0</v>
      </c>
      <c r="H29" s="206">
        <v>0</v>
      </c>
      <c r="I29" s="206">
        <f>F29</f>
        <v>7100</v>
      </c>
      <c r="J29" s="206">
        <v>0</v>
      </c>
      <c r="K29" s="221">
        <f t="shared" si="6"/>
        <v>0</v>
      </c>
      <c r="L29" s="255"/>
      <c r="M29" s="163"/>
    </row>
    <row r="30" spans="1:11" ht="18.75" customHeight="1">
      <c r="A30" s="176" t="s">
        <v>214</v>
      </c>
      <c r="B30" s="177">
        <v>200</v>
      </c>
      <c r="C30" s="185" t="s">
        <v>971</v>
      </c>
      <c r="D30" s="211">
        <v>810</v>
      </c>
      <c r="E30" s="211">
        <f>D30</f>
        <v>810</v>
      </c>
      <c r="F30" s="211">
        <f>203+203+404</f>
        <v>810</v>
      </c>
      <c r="G30" s="211">
        <v>0</v>
      </c>
      <c r="H30" s="212">
        <v>0</v>
      </c>
      <c r="I30" s="211">
        <f>F30</f>
        <v>810</v>
      </c>
      <c r="J30" s="211">
        <v>0</v>
      </c>
      <c r="K30" s="221">
        <f t="shared" si="6"/>
        <v>0</v>
      </c>
    </row>
    <row r="31" spans="1:11" ht="18.75" customHeight="1" hidden="1">
      <c r="A31" s="176" t="s">
        <v>251</v>
      </c>
      <c r="B31" s="177">
        <v>200</v>
      </c>
      <c r="C31" s="185" t="s">
        <v>970</v>
      </c>
      <c r="D31" s="613">
        <v>0</v>
      </c>
      <c r="E31" s="211">
        <f>D31</f>
        <v>0</v>
      </c>
      <c r="F31" s="211">
        <v>0</v>
      </c>
      <c r="G31" s="211">
        <v>0</v>
      </c>
      <c r="H31" s="212">
        <v>0</v>
      </c>
      <c r="I31" s="211">
        <f>F31</f>
        <v>0</v>
      </c>
      <c r="J31" s="211">
        <v>0</v>
      </c>
      <c r="K31" s="209">
        <f t="shared" si="6"/>
        <v>0</v>
      </c>
    </row>
    <row r="32" spans="1:11" ht="39" customHeight="1">
      <c r="A32" s="222" t="s">
        <v>269</v>
      </c>
      <c r="B32" s="129"/>
      <c r="C32" s="193"/>
      <c r="D32" s="205">
        <f>D33</f>
        <v>4136.34</v>
      </c>
      <c r="E32" s="205">
        <f aca="true" t="shared" si="11" ref="E32:K32">E33</f>
        <v>4136.34</v>
      </c>
      <c r="F32" s="205">
        <f t="shared" si="11"/>
        <v>4136.34</v>
      </c>
      <c r="G32" s="205">
        <f t="shared" si="11"/>
        <v>0</v>
      </c>
      <c r="H32" s="205">
        <f t="shared" si="11"/>
        <v>0</v>
      </c>
      <c r="I32" s="205">
        <f t="shared" si="11"/>
        <v>4136.34</v>
      </c>
      <c r="J32" s="205">
        <f t="shared" si="11"/>
        <v>0</v>
      </c>
      <c r="K32" s="205">
        <f t="shared" si="11"/>
        <v>0</v>
      </c>
    </row>
    <row r="33" spans="1:11" ht="18.75" customHeight="1">
      <c r="A33" s="173" t="s">
        <v>197</v>
      </c>
      <c r="B33" s="174" t="s">
        <v>41</v>
      </c>
      <c r="C33" s="185" t="s">
        <v>1000</v>
      </c>
      <c r="D33" s="207">
        <f>3500+636.34</f>
        <v>4136.34</v>
      </c>
      <c r="E33" s="206">
        <f>D33</f>
        <v>4136.34</v>
      </c>
      <c r="F33" s="206">
        <f>1118+844.48+1213.94+959.92</f>
        <v>4136.34</v>
      </c>
      <c r="G33" s="206">
        <v>0</v>
      </c>
      <c r="H33" s="206">
        <v>0</v>
      </c>
      <c r="I33" s="206">
        <f>F33</f>
        <v>4136.34</v>
      </c>
      <c r="J33" s="206">
        <v>0</v>
      </c>
      <c r="K33" s="221">
        <f t="shared" si="6"/>
        <v>0</v>
      </c>
    </row>
    <row r="34" spans="1:11" ht="55.5" customHeight="1">
      <c r="A34" s="596" t="s">
        <v>947</v>
      </c>
      <c r="B34" s="129"/>
      <c r="C34" s="193"/>
      <c r="D34" s="205">
        <f>D35</f>
        <v>1000</v>
      </c>
      <c r="E34" s="205">
        <f aca="true" t="shared" si="12" ref="E34:K34">E35</f>
        <v>1000</v>
      </c>
      <c r="F34" s="205">
        <f t="shared" si="12"/>
        <v>1000</v>
      </c>
      <c r="G34" s="205">
        <f t="shared" si="12"/>
        <v>0</v>
      </c>
      <c r="H34" s="205">
        <f t="shared" si="12"/>
        <v>0</v>
      </c>
      <c r="I34" s="205">
        <f t="shared" si="12"/>
        <v>1000</v>
      </c>
      <c r="J34" s="205">
        <f t="shared" si="12"/>
        <v>0</v>
      </c>
      <c r="K34" s="205">
        <f t="shared" si="12"/>
        <v>0</v>
      </c>
    </row>
    <row r="35" spans="1:11" ht="18.75" customHeight="1">
      <c r="A35" s="173" t="s">
        <v>197</v>
      </c>
      <c r="B35" s="174" t="s">
        <v>41</v>
      </c>
      <c r="C35" s="185" t="s">
        <v>999</v>
      </c>
      <c r="D35" s="207">
        <v>1000</v>
      </c>
      <c r="E35" s="206">
        <f>D35</f>
        <v>1000</v>
      </c>
      <c r="F35" s="206">
        <f>1000</f>
        <v>1000</v>
      </c>
      <c r="G35" s="206"/>
      <c r="H35" s="206"/>
      <c r="I35" s="206">
        <f>F35</f>
        <v>1000</v>
      </c>
      <c r="J35" s="206"/>
      <c r="K35" s="209">
        <f>F35-D35</f>
        <v>0</v>
      </c>
    </row>
    <row r="36" spans="1:11" ht="18.75" customHeight="1">
      <c r="A36" s="222" t="s">
        <v>52</v>
      </c>
      <c r="B36" s="129"/>
      <c r="C36" s="193"/>
      <c r="D36" s="205">
        <f>D37</f>
        <v>5000</v>
      </c>
      <c r="E36" s="205">
        <f aca="true" t="shared" si="13" ref="E36:K36">E37</f>
        <v>5000</v>
      </c>
      <c r="F36" s="205">
        <f t="shared" si="13"/>
        <v>5000</v>
      </c>
      <c r="G36" s="205">
        <f t="shared" si="13"/>
        <v>0</v>
      </c>
      <c r="H36" s="205">
        <f t="shared" si="13"/>
        <v>0</v>
      </c>
      <c r="I36" s="205">
        <f t="shared" si="13"/>
        <v>5000</v>
      </c>
      <c r="J36" s="205">
        <f t="shared" si="13"/>
        <v>0</v>
      </c>
      <c r="K36" s="205">
        <f t="shared" si="13"/>
        <v>0</v>
      </c>
    </row>
    <row r="37" spans="1:11" ht="20.25" customHeight="1">
      <c r="A37" s="176" t="s">
        <v>214</v>
      </c>
      <c r="B37" s="177">
        <v>200</v>
      </c>
      <c r="C37" s="185" t="s">
        <v>972</v>
      </c>
      <c r="D37" s="211">
        <f>4000+1000</f>
        <v>5000</v>
      </c>
      <c r="E37" s="211">
        <f>D37</f>
        <v>5000</v>
      </c>
      <c r="F37" s="211">
        <v>5000</v>
      </c>
      <c r="G37" s="211">
        <v>0</v>
      </c>
      <c r="H37" s="212">
        <v>0</v>
      </c>
      <c r="I37" s="211">
        <f>F37</f>
        <v>5000</v>
      </c>
      <c r="J37" s="211">
        <v>0</v>
      </c>
      <c r="K37" s="221">
        <f t="shared" si="6"/>
        <v>0</v>
      </c>
    </row>
    <row r="38" spans="1:13" s="33" customFormat="1" ht="40.5" customHeight="1">
      <c r="A38" s="223" t="s">
        <v>224</v>
      </c>
      <c r="B38" s="92"/>
      <c r="C38" s="198"/>
      <c r="D38" s="213">
        <f aca="true" t="shared" si="14" ref="D38:K38">D10+D28+D32+D36</f>
        <v>1579575.84</v>
      </c>
      <c r="E38" s="213">
        <f t="shared" si="14"/>
        <v>1579575.84</v>
      </c>
      <c r="F38" s="213">
        <f t="shared" si="14"/>
        <v>1539339.0400000003</v>
      </c>
      <c r="G38" s="213">
        <f t="shared" si="14"/>
        <v>0</v>
      </c>
      <c r="H38" s="213">
        <f t="shared" si="14"/>
        <v>0</v>
      </c>
      <c r="I38" s="213">
        <f t="shared" si="14"/>
        <v>1539339.0400000003</v>
      </c>
      <c r="J38" s="213">
        <f t="shared" si="14"/>
        <v>0</v>
      </c>
      <c r="K38" s="213">
        <f t="shared" si="14"/>
        <v>-40236.8</v>
      </c>
      <c r="L38" s="253"/>
      <c r="M38" s="165"/>
    </row>
    <row r="39" spans="1:13" s="25" customFormat="1" ht="19.5" hidden="1">
      <c r="A39" s="224" t="s">
        <v>225</v>
      </c>
      <c r="B39" s="129"/>
      <c r="C39" s="193"/>
      <c r="D39" s="205">
        <f aca="true" t="shared" si="15" ref="D39:J39">D40</f>
        <v>0</v>
      </c>
      <c r="E39" s="205">
        <f t="shared" si="15"/>
        <v>0</v>
      </c>
      <c r="F39" s="205">
        <f t="shared" si="15"/>
        <v>0</v>
      </c>
      <c r="G39" s="205">
        <f t="shared" si="15"/>
        <v>0</v>
      </c>
      <c r="H39" s="205">
        <f t="shared" si="15"/>
        <v>0</v>
      </c>
      <c r="I39" s="205">
        <f t="shared" si="15"/>
        <v>0</v>
      </c>
      <c r="J39" s="205">
        <f t="shared" si="15"/>
        <v>0</v>
      </c>
      <c r="K39" s="221">
        <f t="shared" si="6"/>
        <v>0</v>
      </c>
      <c r="L39" s="252"/>
      <c r="M39" s="162"/>
    </row>
    <row r="40" spans="1:13" s="29" customFormat="1" ht="18.75" hidden="1">
      <c r="A40" s="225" t="s">
        <v>49</v>
      </c>
      <c r="B40" s="98" t="s">
        <v>41</v>
      </c>
      <c r="C40" s="199" t="s">
        <v>53</v>
      </c>
      <c r="D40" s="214"/>
      <c r="E40" s="214">
        <f>D40</f>
        <v>0</v>
      </c>
      <c r="F40" s="214"/>
      <c r="G40" s="214">
        <v>0</v>
      </c>
      <c r="H40" s="214">
        <v>0</v>
      </c>
      <c r="I40" s="214">
        <f>F40</f>
        <v>0</v>
      </c>
      <c r="J40" s="214"/>
      <c r="K40" s="221">
        <f t="shared" si="6"/>
        <v>0</v>
      </c>
      <c r="L40" s="255"/>
      <c r="M40" s="163"/>
    </row>
    <row r="41" spans="1:13" s="25" customFormat="1" ht="19.5" hidden="1">
      <c r="A41" s="224" t="s">
        <v>226</v>
      </c>
      <c r="B41" s="129"/>
      <c r="C41" s="193"/>
      <c r="D41" s="205">
        <f aca="true" t="shared" si="16" ref="D41:J41">D42</f>
        <v>0</v>
      </c>
      <c r="E41" s="205">
        <f t="shared" si="16"/>
        <v>0</v>
      </c>
      <c r="F41" s="205">
        <f t="shared" si="16"/>
        <v>0</v>
      </c>
      <c r="G41" s="205">
        <f t="shared" si="16"/>
        <v>0</v>
      </c>
      <c r="H41" s="205">
        <f t="shared" si="16"/>
        <v>0</v>
      </c>
      <c r="I41" s="205">
        <f t="shared" si="16"/>
        <v>0</v>
      </c>
      <c r="J41" s="205">
        <f t="shared" si="16"/>
        <v>0</v>
      </c>
      <c r="K41" s="221">
        <f t="shared" si="6"/>
        <v>0</v>
      </c>
      <c r="L41" s="252"/>
      <c r="M41" s="162"/>
    </row>
    <row r="42" spans="1:13" s="29" customFormat="1" ht="18.75" hidden="1">
      <c r="A42" s="225" t="s">
        <v>49</v>
      </c>
      <c r="B42" s="98" t="s">
        <v>41</v>
      </c>
      <c r="C42" s="199" t="s">
        <v>140</v>
      </c>
      <c r="D42" s="214">
        <v>0</v>
      </c>
      <c r="E42" s="214">
        <f>D42</f>
        <v>0</v>
      </c>
      <c r="F42" s="214">
        <v>0</v>
      </c>
      <c r="G42" s="214">
        <v>0</v>
      </c>
      <c r="H42" s="214">
        <v>0</v>
      </c>
      <c r="I42" s="214">
        <f>F42</f>
        <v>0</v>
      </c>
      <c r="J42" s="214"/>
      <c r="K42" s="221">
        <f t="shared" si="6"/>
        <v>0</v>
      </c>
      <c r="L42" s="255"/>
      <c r="M42" s="163"/>
    </row>
    <row r="43" spans="1:13" s="137" customFormat="1" ht="78.75" customHeight="1">
      <c r="A43" s="226" t="s">
        <v>171</v>
      </c>
      <c r="B43" s="99"/>
      <c r="C43" s="200"/>
      <c r="D43" s="215">
        <f aca="true" t="shared" si="17" ref="D43:K43">D44</f>
        <v>3000</v>
      </c>
      <c r="E43" s="215">
        <f t="shared" si="17"/>
        <v>3000</v>
      </c>
      <c r="F43" s="215">
        <f t="shared" si="17"/>
        <v>3000</v>
      </c>
      <c r="G43" s="215">
        <f t="shared" si="17"/>
        <v>0</v>
      </c>
      <c r="H43" s="215">
        <f t="shared" si="17"/>
        <v>0</v>
      </c>
      <c r="I43" s="215">
        <f t="shared" si="17"/>
        <v>3000</v>
      </c>
      <c r="J43" s="215">
        <f t="shared" si="17"/>
        <v>0</v>
      </c>
      <c r="K43" s="215">
        <f t="shared" si="17"/>
        <v>0</v>
      </c>
      <c r="L43" s="254"/>
      <c r="M43" s="166"/>
    </row>
    <row r="44" spans="1:13" s="29" customFormat="1" ht="49.5" customHeight="1">
      <c r="A44" s="173" t="s">
        <v>219</v>
      </c>
      <c r="B44" s="174" t="s">
        <v>41</v>
      </c>
      <c r="C44" s="185" t="s">
        <v>973</v>
      </c>
      <c r="D44" s="206">
        <v>3000</v>
      </c>
      <c r="E44" s="206">
        <f>D44</f>
        <v>3000</v>
      </c>
      <c r="F44" s="206">
        <v>3000</v>
      </c>
      <c r="G44" s="206">
        <v>0</v>
      </c>
      <c r="H44" s="206">
        <v>0</v>
      </c>
      <c r="I44" s="206">
        <f>F44</f>
        <v>3000</v>
      </c>
      <c r="J44" s="206">
        <v>0</v>
      </c>
      <c r="K44" s="221">
        <f t="shared" si="6"/>
        <v>0</v>
      </c>
      <c r="L44" s="255"/>
      <c r="M44" s="163"/>
    </row>
    <row r="45" spans="1:13" s="57" customFormat="1" ht="21.75" customHeight="1">
      <c r="A45" s="226" t="s">
        <v>256</v>
      </c>
      <c r="B45" s="99"/>
      <c r="C45" s="200"/>
      <c r="D45" s="215">
        <f aca="true" t="shared" si="18" ref="D45:K45">D46</f>
        <v>300</v>
      </c>
      <c r="E45" s="215">
        <f t="shared" si="18"/>
        <v>300</v>
      </c>
      <c r="F45" s="215">
        <f t="shared" si="18"/>
        <v>300</v>
      </c>
      <c r="G45" s="215">
        <f t="shared" si="18"/>
        <v>0</v>
      </c>
      <c r="H45" s="215">
        <f t="shared" si="18"/>
        <v>0</v>
      </c>
      <c r="I45" s="215">
        <f t="shared" si="18"/>
        <v>300</v>
      </c>
      <c r="J45" s="215">
        <f t="shared" si="18"/>
        <v>0</v>
      </c>
      <c r="K45" s="215">
        <f t="shared" si="18"/>
        <v>0</v>
      </c>
      <c r="L45" s="255"/>
      <c r="M45" s="167"/>
    </row>
    <row r="46" spans="1:13" s="29" customFormat="1" ht="48.75" customHeight="1">
      <c r="A46" s="173" t="s">
        <v>257</v>
      </c>
      <c r="B46" s="96" t="s">
        <v>41</v>
      </c>
      <c r="C46" s="194" t="s">
        <v>974</v>
      </c>
      <c r="D46" s="207">
        <v>300</v>
      </c>
      <c r="E46" s="207">
        <f>D46</f>
        <v>300</v>
      </c>
      <c r="F46" s="206">
        <v>300</v>
      </c>
      <c r="G46" s="207">
        <v>0</v>
      </c>
      <c r="H46" s="207">
        <v>0</v>
      </c>
      <c r="I46" s="207">
        <f>F46</f>
        <v>300</v>
      </c>
      <c r="J46" s="207">
        <v>0</v>
      </c>
      <c r="K46" s="221">
        <f t="shared" si="6"/>
        <v>0</v>
      </c>
      <c r="L46" s="255"/>
      <c r="M46" s="163"/>
    </row>
    <row r="47" spans="1:13" s="29" customFormat="1" ht="18" customHeight="1" hidden="1">
      <c r="A47" s="110" t="s">
        <v>258</v>
      </c>
      <c r="B47" s="98"/>
      <c r="C47" s="199"/>
      <c r="D47" s="215">
        <f>D48</f>
        <v>0</v>
      </c>
      <c r="E47" s="215">
        <f aca="true" t="shared" si="19" ref="E47:K47">E48</f>
        <v>0</v>
      </c>
      <c r="F47" s="215">
        <f t="shared" si="19"/>
        <v>0</v>
      </c>
      <c r="G47" s="215">
        <f t="shared" si="19"/>
        <v>0</v>
      </c>
      <c r="H47" s="215">
        <f t="shared" si="19"/>
        <v>0</v>
      </c>
      <c r="I47" s="215">
        <f t="shared" si="19"/>
        <v>0</v>
      </c>
      <c r="J47" s="215">
        <f t="shared" si="19"/>
        <v>0</v>
      </c>
      <c r="K47" s="215">
        <f t="shared" si="19"/>
        <v>0</v>
      </c>
      <c r="L47" s="255"/>
      <c r="M47" s="163"/>
    </row>
    <row r="48" spans="1:13" s="29" customFormat="1" ht="18" customHeight="1" hidden="1">
      <c r="A48" s="106" t="s">
        <v>276</v>
      </c>
      <c r="B48" s="174" t="s">
        <v>41</v>
      </c>
      <c r="C48" s="262" t="s">
        <v>277</v>
      </c>
      <c r="D48" s="206">
        <v>0</v>
      </c>
      <c r="E48" s="206">
        <f>D48</f>
        <v>0</v>
      </c>
      <c r="F48" s="206">
        <v>0</v>
      </c>
      <c r="G48" s="206"/>
      <c r="H48" s="206"/>
      <c r="I48" s="206">
        <f>F48</f>
        <v>0</v>
      </c>
      <c r="J48" s="206"/>
      <c r="K48" s="221">
        <f t="shared" si="6"/>
        <v>0</v>
      </c>
      <c r="L48" s="255"/>
      <c r="M48" s="163"/>
    </row>
    <row r="49" spans="1:13" s="29" customFormat="1" ht="18" customHeight="1" hidden="1">
      <c r="A49" s="226" t="s">
        <v>271</v>
      </c>
      <c r="B49" s="99"/>
      <c r="C49" s="200"/>
      <c r="D49" s="215">
        <f aca="true" t="shared" si="20" ref="D49:K49">D50</f>
        <v>0</v>
      </c>
      <c r="E49" s="215">
        <f t="shared" si="20"/>
        <v>0</v>
      </c>
      <c r="F49" s="215">
        <f t="shared" si="20"/>
        <v>0</v>
      </c>
      <c r="G49" s="215">
        <f t="shared" si="20"/>
        <v>0</v>
      </c>
      <c r="H49" s="215">
        <f t="shared" si="20"/>
        <v>0</v>
      </c>
      <c r="I49" s="215">
        <f t="shared" si="20"/>
        <v>0</v>
      </c>
      <c r="J49" s="215">
        <f t="shared" si="20"/>
        <v>0</v>
      </c>
      <c r="K49" s="215">
        <f t="shared" si="20"/>
        <v>0</v>
      </c>
      <c r="L49" s="255"/>
      <c r="M49" s="163"/>
    </row>
    <row r="50" spans="1:13" s="29" customFormat="1" ht="18" customHeight="1" hidden="1">
      <c r="A50" s="106" t="s">
        <v>272</v>
      </c>
      <c r="B50" s="174" t="s">
        <v>41</v>
      </c>
      <c r="C50" s="185" t="s">
        <v>270</v>
      </c>
      <c r="D50" s="207">
        <v>0</v>
      </c>
      <c r="E50" s="206">
        <f>D50</f>
        <v>0</v>
      </c>
      <c r="F50" s="206"/>
      <c r="G50" s="206"/>
      <c r="H50" s="206"/>
      <c r="I50" s="206"/>
      <c r="J50" s="206"/>
      <c r="K50" s="209">
        <f t="shared" si="6"/>
        <v>0</v>
      </c>
      <c r="L50" s="255"/>
      <c r="M50" s="163"/>
    </row>
    <row r="51" spans="1:13" s="29" customFormat="1" ht="18" customHeight="1" hidden="1">
      <c r="A51" s="226" t="s">
        <v>273</v>
      </c>
      <c r="B51" s="99"/>
      <c r="C51" s="200"/>
      <c r="D51" s="215">
        <f aca="true" t="shared" si="21" ref="D51:K51">D52</f>
        <v>0</v>
      </c>
      <c r="E51" s="215">
        <f t="shared" si="21"/>
        <v>0</v>
      </c>
      <c r="F51" s="215">
        <f t="shared" si="21"/>
        <v>0</v>
      </c>
      <c r="G51" s="215">
        <f t="shared" si="21"/>
        <v>0</v>
      </c>
      <c r="H51" s="215">
        <f t="shared" si="21"/>
        <v>0</v>
      </c>
      <c r="I51" s="215">
        <f t="shared" si="21"/>
        <v>0</v>
      </c>
      <c r="J51" s="215">
        <f t="shared" si="21"/>
        <v>0</v>
      </c>
      <c r="K51" s="215">
        <f t="shared" si="21"/>
        <v>0</v>
      </c>
      <c r="L51" s="255"/>
      <c r="M51" s="163"/>
    </row>
    <row r="52" spans="1:13" s="29" customFormat="1" ht="18" customHeight="1" hidden="1">
      <c r="A52" s="106" t="s">
        <v>197</v>
      </c>
      <c r="B52" s="174" t="s">
        <v>41</v>
      </c>
      <c r="C52" s="185" t="s">
        <v>998</v>
      </c>
      <c r="D52" s="207">
        <v>0</v>
      </c>
      <c r="E52" s="206">
        <f>D52</f>
        <v>0</v>
      </c>
      <c r="F52" s="206">
        <v>0</v>
      </c>
      <c r="G52" s="206"/>
      <c r="H52" s="206"/>
      <c r="I52" s="206">
        <f>F52</f>
        <v>0</v>
      </c>
      <c r="J52" s="206"/>
      <c r="K52" s="209">
        <f t="shared" si="6"/>
        <v>0</v>
      </c>
      <c r="L52" s="255"/>
      <c r="M52" s="163"/>
    </row>
    <row r="53" spans="1:13" s="25" customFormat="1" ht="19.5">
      <c r="A53" s="224" t="s">
        <v>227</v>
      </c>
      <c r="B53" s="129"/>
      <c r="C53" s="193"/>
      <c r="D53" s="205">
        <f>D55+D54+D66</f>
        <v>725</v>
      </c>
      <c r="E53" s="205">
        <f aca="true" t="shared" si="22" ref="E53:K53">E55+E54+E66</f>
        <v>725</v>
      </c>
      <c r="F53" s="205">
        <f t="shared" si="22"/>
        <v>725</v>
      </c>
      <c r="G53" s="205">
        <f t="shared" si="22"/>
        <v>0</v>
      </c>
      <c r="H53" s="205">
        <f t="shared" si="22"/>
        <v>0</v>
      </c>
      <c r="I53" s="205">
        <f t="shared" si="22"/>
        <v>725</v>
      </c>
      <c r="J53" s="205">
        <f t="shared" si="22"/>
        <v>0</v>
      </c>
      <c r="K53" s="205">
        <f t="shared" si="22"/>
        <v>0</v>
      </c>
      <c r="L53" s="252"/>
      <c r="M53" s="162"/>
    </row>
    <row r="54" spans="1:11" ht="15.75" customHeight="1" hidden="1">
      <c r="A54" s="106" t="s">
        <v>278</v>
      </c>
      <c r="B54" s="51" t="s">
        <v>41</v>
      </c>
      <c r="C54" s="194" t="s">
        <v>279</v>
      </c>
      <c r="D54" s="209">
        <v>0</v>
      </c>
      <c r="E54" s="209">
        <f>D54</f>
        <v>0</v>
      </c>
      <c r="F54" s="210">
        <v>0</v>
      </c>
      <c r="G54" s="209"/>
      <c r="H54" s="209"/>
      <c r="I54" s="209">
        <f>F54</f>
        <v>0</v>
      </c>
      <c r="J54" s="209"/>
      <c r="K54" s="221">
        <f t="shared" si="6"/>
        <v>0</v>
      </c>
    </row>
    <row r="55" spans="1:13" s="29" customFormat="1" ht="48">
      <c r="A55" s="173" t="s">
        <v>220</v>
      </c>
      <c r="B55" s="174" t="s">
        <v>41</v>
      </c>
      <c r="C55" s="185" t="s">
        <v>975</v>
      </c>
      <c r="D55" s="206">
        <v>500</v>
      </c>
      <c r="E55" s="206">
        <f>D55</f>
        <v>500</v>
      </c>
      <c r="F55" s="206">
        <v>500</v>
      </c>
      <c r="G55" s="206">
        <v>0</v>
      </c>
      <c r="H55" s="206">
        <v>0</v>
      </c>
      <c r="I55" s="206">
        <f>F55</f>
        <v>500</v>
      </c>
      <c r="J55" s="206">
        <v>0</v>
      </c>
      <c r="K55" s="221">
        <f t="shared" si="6"/>
        <v>0</v>
      </c>
      <c r="L55" s="255"/>
      <c r="M55" s="163"/>
    </row>
    <row r="56" spans="1:13" s="25" customFormat="1" ht="39" hidden="1">
      <c r="A56" s="224" t="s">
        <v>222</v>
      </c>
      <c r="B56" s="129"/>
      <c r="C56" s="193"/>
      <c r="D56" s="205">
        <f>D57</f>
        <v>0</v>
      </c>
      <c r="E56" s="205">
        <f>E57</f>
        <v>0</v>
      </c>
      <c r="F56" s="205">
        <f>F57</f>
        <v>0</v>
      </c>
      <c r="G56" s="205">
        <f>G60+G62+G68</f>
        <v>0</v>
      </c>
      <c r="H56" s="205">
        <f>H60+H62+H68</f>
        <v>0</v>
      </c>
      <c r="I56" s="205">
        <f>I57</f>
        <v>0</v>
      </c>
      <c r="J56" s="205">
        <f>J60+J62+J68</f>
        <v>0</v>
      </c>
      <c r="K56" s="221">
        <f t="shared" si="6"/>
        <v>0</v>
      </c>
      <c r="L56" s="252"/>
      <c r="M56" s="162"/>
    </row>
    <row r="57" spans="1:13" s="29" customFormat="1" ht="18.75" hidden="1">
      <c r="A57" s="173" t="s">
        <v>195</v>
      </c>
      <c r="B57" s="174" t="s">
        <v>41</v>
      </c>
      <c r="C57" s="185" t="s">
        <v>221</v>
      </c>
      <c r="D57" s="206"/>
      <c r="E57" s="206">
        <f>D57</f>
        <v>0</v>
      </c>
      <c r="F57" s="206"/>
      <c r="G57" s="206">
        <v>0</v>
      </c>
      <c r="H57" s="206">
        <v>0</v>
      </c>
      <c r="I57" s="206">
        <f>F57</f>
        <v>0</v>
      </c>
      <c r="J57" s="206">
        <v>0</v>
      </c>
      <c r="K57" s="221">
        <f t="shared" si="6"/>
        <v>0</v>
      </c>
      <c r="L57" s="255"/>
      <c r="M57" s="163"/>
    </row>
    <row r="58" spans="1:13" s="29" customFormat="1" ht="18.75" hidden="1">
      <c r="A58" s="106"/>
      <c r="B58" s="96"/>
      <c r="C58" s="194"/>
      <c r="D58" s="207"/>
      <c r="E58" s="207"/>
      <c r="F58" s="206">
        <v>500</v>
      </c>
      <c r="G58" s="207"/>
      <c r="H58" s="207"/>
      <c r="I58" s="207"/>
      <c r="J58" s="207"/>
      <c r="K58" s="221">
        <f t="shared" si="6"/>
        <v>500</v>
      </c>
      <c r="L58" s="255"/>
      <c r="M58" s="163"/>
    </row>
    <row r="59" spans="1:13" s="29" customFormat="1" ht="18.75" hidden="1">
      <c r="A59" s="106"/>
      <c r="B59" s="96"/>
      <c r="C59" s="194"/>
      <c r="D59" s="207"/>
      <c r="E59" s="207"/>
      <c r="F59" s="206">
        <v>500</v>
      </c>
      <c r="G59" s="207"/>
      <c r="H59" s="207"/>
      <c r="I59" s="207"/>
      <c r="J59" s="207"/>
      <c r="K59" s="221">
        <f t="shared" si="6"/>
        <v>500</v>
      </c>
      <c r="L59" s="255"/>
      <c r="M59" s="163"/>
    </row>
    <row r="60" spans="1:13" s="29" customFormat="1" ht="18.75" hidden="1">
      <c r="A60" s="106"/>
      <c r="B60" s="96"/>
      <c r="C60" s="194"/>
      <c r="D60" s="207"/>
      <c r="E60" s="207"/>
      <c r="F60" s="206">
        <v>500</v>
      </c>
      <c r="G60" s="207"/>
      <c r="H60" s="207"/>
      <c r="I60" s="207"/>
      <c r="J60" s="207"/>
      <c r="K60" s="221">
        <f t="shared" si="6"/>
        <v>500</v>
      </c>
      <c r="L60" s="255"/>
      <c r="M60" s="163"/>
    </row>
    <row r="61" spans="1:13" s="29" customFormat="1" ht="18.75" hidden="1">
      <c r="A61" s="106"/>
      <c r="B61" s="96"/>
      <c r="C61" s="194"/>
      <c r="D61" s="207"/>
      <c r="E61" s="207"/>
      <c r="F61" s="206">
        <v>500</v>
      </c>
      <c r="G61" s="207"/>
      <c r="H61" s="207"/>
      <c r="I61" s="207"/>
      <c r="J61" s="207"/>
      <c r="K61" s="221">
        <f t="shared" si="6"/>
        <v>500</v>
      </c>
      <c r="L61" s="255"/>
      <c r="M61" s="163"/>
    </row>
    <row r="62" spans="1:13" s="29" customFormat="1" ht="12.75" customHeight="1" hidden="1">
      <c r="A62" s="109" t="s">
        <v>159</v>
      </c>
      <c r="B62" s="96" t="s">
        <v>41</v>
      </c>
      <c r="C62" s="194" t="s">
        <v>163</v>
      </c>
      <c r="D62" s="207">
        <v>0</v>
      </c>
      <c r="E62" s="207">
        <f>D62</f>
        <v>0</v>
      </c>
      <c r="F62" s="206">
        <v>500</v>
      </c>
      <c r="G62" s="207">
        <v>0</v>
      </c>
      <c r="H62" s="207">
        <v>0</v>
      </c>
      <c r="I62" s="207">
        <f>F62</f>
        <v>500</v>
      </c>
      <c r="J62" s="207">
        <v>0</v>
      </c>
      <c r="K62" s="221">
        <f t="shared" si="6"/>
        <v>500</v>
      </c>
      <c r="L62" s="255"/>
      <c r="M62" s="163"/>
    </row>
    <row r="63" spans="1:13" s="25" customFormat="1" ht="59.25" customHeight="1" hidden="1">
      <c r="A63" s="224" t="s">
        <v>232</v>
      </c>
      <c r="B63" s="129"/>
      <c r="C63" s="193"/>
      <c r="D63" s="205">
        <f>D64</f>
        <v>0</v>
      </c>
      <c r="E63" s="205">
        <f>E64</f>
        <v>0</v>
      </c>
      <c r="F63" s="205">
        <f>F64</f>
        <v>0</v>
      </c>
      <c r="G63" s="205" t="e">
        <f>G70+#REF!+#REF!</f>
        <v>#REF!</v>
      </c>
      <c r="H63" s="205" t="e">
        <f>H70+#REF!+#REF!</f>
        <v>#REF!</v>
      </c>
      <c r="I63" s="205">
        <f>I64</f>
        <v>0</v>
      </c>
      <c r="J63" s="205" t="e">
        <f>J70+#REF!+#REF!</f>
        <v>#REF!</v>
      </c>
      <c r="K63" s="221">
        <f t="shared" si="6"/>
        <v>0</v>
      </c>
      <c r="L63" s="252"/>
      <c r="M63" s="162"/>
    </row>
    <row r="64" spans="1:13" s="29" customFormat="1" ht="18.75" hidden="1">
      <c r="A64" s="173" t="s">
        <v>197</v>
      </c>
      <c r="B64" s="174" t="s">
        <v>41</v>
      </c>
      <c r="C64" s="185" t="s">
        <v>241</v>
      </c>
      <c r="D64" s="206"/>
      <c r="E64" s="206">
        <f>D64</f>
        <v>0</v>
      </c>
      <c r="F64" s="206"/>
      <c r="G64" s="206">
        <v>0</v>
      </c>
      <c r="H64" s="206">
        <v>0</v>
      </c>
      <c r="I64" s="206">
        <f>F64</f>
        <v>0</v>
      </c>
      <c r="J64" s="206">
        <v>0</v>
      </c>
      <c r="K64" s="221">
        <f t="shared" si="6"/>
        <v>0</v>
      </c>
      <c r="L64" s="255"/>
      <c r="M64" s="163"/>
    </row>
    <row r="65" spans="1:13" s="29" customFormat="1" ht="18.75" hidden="1">
      <c r="A65" s="173"/>
      <c r="B65" s="174"/>
      <c r="C65" s="185"/>
      <c r="D65" s="206"/>
      <c r="E65" s="206"/>
      <c r="F65" s="206"/>
      <c r="G65" s="206"/>
      <c r="H65" s="206"/>
      <c r="I65" s="206"/>
      <c r="J65" s="206"/>
      <c r="K65" s="221">
        <f t="shared" si="6"/>
        <v>0</v>
      </c>
      <c r="L65" s="255"/>
      <c r="M65" s="163"/>
    </row>
    <row r="66" spans="1:13" s="29" customFormat="1" ht="63.75">
      <c r="A66" s="173" t="s">
        <v>993</v>
      </c>
      <c r="B66" s="174"/>
      <c r="C66" s="185" t="s">
        <v>994</v>
      </c>
      <c r="D66" s="206">
        <v>225</v>
      </c>
      <c r="E66" s="206">
        <f>D66</f>
        <v>225</v>
      </c>
      <c r="F66" s="206">
        <v>225</v>
      </c>
      <c r="G66" s="206"/>
      <c r="H66" s="206"/>
      <c r="I66" s="206">
        <f>F66</f>
        <v>225</v>
      </c>
      <c r="J66" s="206"/>
      <c r="K66" s="221">
        <f t="shared" si="6"/>
        <v>0</v>
      </c>
      <c r="L66" s="255"/>
      <c r="M66" s="163"/>
    </row>
    <row r="67" spans="1:13" s="25" customFormat="1" ht="39">
      <c r="A67" s="224" t="s">
        <v>228</v>
      </c>
      <c r="B67" s="129"/>
      <c r="C67" s="193"/>
      <c r="D67" s="205">
        <f>D68+D70+D72+D69+D71</f>
        <v>114948.96</v>
      </c>
      <c r="E67" s="205">
        <f aca="true" t="shared" si="23" ref="E67:K67">E68+E70+E72+E69+E71</f>
        <v>114948.96</v>
      </c>
      <c r="F67" s="205">
        <f t="shared" si="23"/>
        <v>114948.96</v>
      </c>
      <c r="G67" s="205">
        <f t="shared" si="23"/>
        <v>0</v>
      </c>
      <c r="H67" s="205">
        <f t="shared" si="23"/>
        <v>0</v>
      </c>
      <c r="I67" s="205">
        <f t="shared" si="23"/>
        <v>114948.96</v>
      </c>
      <c r="J67" s="205">
        <f t="shared" si="23"/>
        <v>0</v>
      </c>
      <c r="K67" s="205">
        <f t="shared" si="23"/>
        <v>0</v>
      </c>
      <c r="L67" s="252"/>
      <c r="M67" s="162"/>
    </row>
    <row r="68" spans="1:13" s="29" customFormat="1" ht="19.5" customHeight="1">
      <c r="A68" s="173" t="s">
        <v>43</v>
      </c>
      <c r="B68" s="174" t="s">
        <v>41</v>
      </c>
      <c r="C68" s="185" t="s">
        <v>976</v>
      </c>
      <c r="D68" s="206">
        <f>77400+4106+2046.46</f>
        <v>83552.46</v>
      </c>
      <c r="E68" s="206">
        <f>D68</f>
        <v>83552.46</v>
      </c>
      <c r="F68" s="207">
        <v>83552.46</v>
      </c>
      <c r="G68" s="207">
        <v>0</v>
      </c>
      <c r="H68" s="207">
        <v>0</v>
      </c>
      <c r="I68" s="207">
        <f>F68</f>
        <v>83552.46</v>
      </c>
      <c r="J68" s="207">
        <v>0</v>
      </c>
      <c r="K68" s="209">
        <f aca="true" t="shared" si="24" ref="K68:K130">F68-D68</f>
        <v>0</v>
      </c>
      <c r="L68" s="255"/>
      <c r="M68" s="163"/>
    </row>
    <row r="69" spans="1:13" s="29" customFormat="1" ht="19.5" customHeight="1" hidden="1">
      <c r="A69" s="278" t="s">
        <v>316</v>
      </c>
      <c r="B69" s="174" t="s">
        <v>41</v>
      </c>
      <c r="C69" s="185" t="s">
        <v>983</v>
      </c>
      <c r="D69" s="206">
        <v>0</v>
      </c>
      <c r="E69" s="206">
        <f>D69</f>
        <v>0</v>
      </c>
      <c r="F69" s="207">
        <v>0</v>
      </c>
      <c r="G69" s="207"/>
      <c r="H69" s="207"/>
      <c r="I69" s="207">
        <f>F69</f>
        <v>0</v>
      </c>
      <c r="J69" s="207"/>
      <c r="K69" s="209">
        <f t="shared" si="24"/>
        <v>0</v>
      </c>
      <c r="L69" s="255"/>
      <c r="M69" s="163"/>
    </row>
    <row r="70" spans="1:13" s="29" customFormat="1" ht="18.75" customHeight="1">
      <c r="A70" s="173" t="s">
        <v>44</v>
      </c>
      <c r="B70" s="174" t="s">
        <v>41</v>
      </c>
      <c r="C70" s="185" t="s">
        <v>977</v>
      </c>
      <c r="D70" s="206">
        <f>24000+615+141.5</f>
        <v>24756.5</v>
      </c>
      <c r="E70" s="206">
        <f>D70</f>
        <v>24756.5</v>
      </c>
      <c r="F70" s="207">
        <v>24756.5</v>
      </c>
      <c r="G70" s="207">
        <v>0</v>
      </c>
      <c r="H70" s="207">
        <v>0</v>
      </c>
      <c r="I70" s="207">
        <f>F70</f>
        <v>24756.5</v>
      </c>
      <c r="J70" s="207">
        <v>0</v>
      </c>
      <c r="K70" s="209">
        <f t="shared" si="24"/>
        <v>0</v>
      </c>
      <c r="L70" s="255"/>
      <c r="M70" s="164"/>
    </row>
    <row r="71" spans="1:13" s="29" customFormat="1" ht="18.75" customHeight="1" hidden="1">
      <c r="A71" s="173" t="s">
        <v>319</v>
      </c>
      <c r="B71" s="174"/>
      <c r="C71" s="185" t="s">
        <v>987</v>
      </c>
      <c r="D71" s="206">
        <v>0</v>
      </c>
      <c r="E71" s="206">
        <f>D71</f>
        <v>0</v>
      </c>
      <c r="F71" s="207">
        <v>0</v>
      </c>
      <c r="G71" s="207"/>
      <c r="H71" s="207"/>
      <c r="I71" s="207">
        <f>F71</f>
        <v>0</v>
      </c>
      <c r="J71" s="207"/>
      <c r="K71" s="209">
        <f t="shared" si="24"/>
        <v>0</v>
      </c>
      <c r="L71" s="255"/>
      <c r="M71" s="164"/>
    </row>
    <row r="72" spans="1:13" s="29" customFormat="1" ht="22.5" customHeight="1">
      <c r="A72" s="178" t="s">
        <v>141</v>
      </c>
      <c r="B72" s="174" t="s">
        <v>41</v>
      </c>
      <c r="C72" s="185" t="s">
        <v>978</v>
      </c>
      <c r="D72" s="206">
        <f>13548.96-4721-2187.96</f>
        <v>6639.999999999999</v>
      </c>
      <c r="E72" s="206">
        <f>D72</f>
        <v>6639.999999999999</v>
      </c>
      <c r="F72" s="207">
        <f>5000+1640</f>
        <v>6640</v>
      </c>
      <c r="G72" s="207">
        <v>0</v>
      </c>
      <c r="H72" s="207">
        <v>0</v>
      </c>
      <c r="I72" s="207">
        <f>F72</f>
        <v>6640</v>
      </c>
      <c r="J72" s="207">
        <v>0</v>
      </c>
      <c r="K72" s="209">
        <f t="shared" si="24"/>
        <v>0</v>
      </c>
      <c r="L72" s="255"/>
      <c r="M72" s="163"/>
    </row>
    <row r="73" spans="1:13" s="57" customFormat="1" ht="19.5">
      <c r="A73" s="226" t="s">
        <v>172</v>
      </c>
      <c r="B73" s="99"/>
      <c r="C73" s="202"/>
      <c r="D73" s="215">
        <f>D74+D75</f>
        <v>21000</v>
      </c>
      <c r="E73" s="215">
        <f aca="true" t="shared" si="25" ref="E73:K73">E74+E75</f>
        <v>21000</v>
      </c>
      <c r="F73" s="215">
        <f t="shared" si="25"/>
        <v>18297.93</v>
      </c>
      <c r="G73" s="215">
        <f t="shared" si="25"/>
        <v>0</v>
      </c>
      <c r="H73" s="215">
        <f t="shared" si="25"/>
        <v>0</v>
      </c>
      <c r="I73" s="215">
        <f t="shared" si="25"/>
        <v>18297.93</v>
      </c>
      <c r="J73" s="215">
        <f t="shared" si="25"/>
        <v>0</v>
      </c>
      <c r="K73" s="215">
        <f t="shared" si="25"/>
        <v>-2702.0699999999997</v>
      </c>
      <c r="L73" s="255"/>
      <c r="M73" s="167"/>
    </row>
    <row r="74" spans="1:13" s="29" customFormat="1" ht="20.25" customHeight="1">
      <c r="A74" s="173" t="s">
        <v>197</v>
      </c>
      <c r="B74" s="174" t="s">
        <v>41</v>
      </c>
      <c r="C74" s="185" t="s">
        <v>984</v>
      </c>
      <c r="D74" s="206">
        <v>21000</v>
      </c>
      <c r="E74" s="206">
        <f>D74</f>
        <v>21000</v>
      </c>
      <c r="F74" s="206">
        <f>5489.38+12808.55</f>
        <v>18297.93</v>
      </c>
      <c r="G74" s="206">
        <v>0</v>
      </c>
      <c r="H74" s="206">
        <v>0</v>
      </c>
      <c r="I74" s="206">
        <f>F74</f>
        <v>18297.93</v>
      </c>
      <c r="J74" s="206">
        <v>0</v>
      </c>
      <c r="K74" s="209">
        <f t="shared" si="24"/>
        <v>-2702.0699999999997</v>
      </c>
      <c r="L74" s="255"/>
      <c r="M74" s="163"/>
    </row>
    <row r="75" spans="1:13" s="29" customFormat="1" ht="18.75" hidden="1">
      <c r="A75" s="179" t="s">
        <v>51</v>
      </c>
      <c r="B75" s="174" t="s">
        <v>41</v>
      </c>
      <c r="C75" s="185" t="s">
        <v>985</v>
      </c>
      <c r="D75" s="206">
        <v>0</v>
      </c>
      <c r="E75" s="206">
        <f>D75</f>
        <v>0</v>
      </c>
      <c r="F75" s="206">
        <v>0</v>
      </c>
      <c r="G75" s="206">
        <v>0</v>
      </c>
      <c r="H75" s="206">
        <v>0</v>
      </c>
      <c r="I75" s="206">
        <f>F75</f>
        <v>0</v>
      </c>
      <c r="J75" s="206">
        <v>0</v>
      </c>
      <c r="K75" s="221">
        <f t="shared" si="24"/>
        <v>0</v>
      </c>
      <c r="L75" s="255"/>
      <c r="M75" s="163"/>
    </row>
    <row r="76" spans="1:13" s="29" customFormat="1" ht="20.25" customHeight="1">
      <c r="A76" s="226" t="s">
        <v>142</v>
      </c>
      <c r="B76" s="98"/>
      <c r="C76" s="203"/>
      <c r="D76" s="215">
        <f>D77</f>
        <v>1179237</v>
      </c>
      <c r="E76" s="215">
        <f>E77</f>
        <v>1179237</v>
      </c>
      <c r="F76" s="215">
        <f>F77</f>
        <v>1179021.28</v>
      </c>
      <c r="G76" s="215">
        <v>0</v>
      </c>
      <c r="H76" s="215">
        <v>0</v>
      </c>
      <c r="I76" s="215">
        <f aca="true" t="shared" si="26" ref="I76:I82">F76</f>
        <v>1179021.28</v>
      </c>
      <c r="J76" s="215">
        <f>G76</f>
        <v>0</v>
      </c>
      <c r="K76" s="215">
        <f>K82+K81</f>
        <v>-215.71999999997206</v>
      </c>
      <c r="L76" s="255"/>
      <c r="M76" s="164"/>
    </row>
    <row r="77" spans="1:13" s="57" customFormat="1" ht="36.75" customHeight="1">
      <c r="A77" s="124" t="s">
        <v>194</v>
      </c>
      <c r="B77" s="115"/>
      <c r="C77" s="201"/>
      <c r="D77" s="218">
        <f aca="true" t="shared" si="27" ref="D77:J77">D81+D82</f>
        <v>1179237</v>
      </c>
      <c r="E77" s="218">
        <f t="shared" si="27"/>
        <v>1179237</v>
      </c>
      <c r="F77" s="218">
        <f t="shared" si="27"/>
        <v>1179021.28</v>
      </c>
      <c r="G77" s="218">
        <f t="shared" si="27"/>
        <v>93600</v>
      </c>
      <c r="H77" s="218">
        <f t="shared" si="27"/>
        <v>93600</v>
      </c>
      <c r="I77" s="218">
        <f t="shared" si="27"/>
        <v>1179021.28</v>
      </c>
      <c r="J77" s="218">
        <f t="shared" si="27"/>
        <v>0</v>
      </c>
      <c r="K77" s="221">
        <f t="shared" si="24"/>
        <v>-215.71999999997206</v>
      </c>
      <c r="L77" s="255"/>
      <c r="M77" s="167"/>
    </row>
    <row r="78" spans="1:13" s="29" customFormat="1" ht="29.25" customHeight="1" hidden="1">
      <c r="A78" s="106" t="s">
        <v>143</v>
      </c>
      <c r="B78" s="96" t="s">
        <v>41</v>
      </c>
      <c r="C78" s="195" t="s">
        <v>162</v>
      </c>
      <c r="D78" s="207">
        <v>0</v>
      </c>
      <c r="E78" s="207">
        <f>D78</f>
        <v>0</v>
      </c>
      <c r="F78" s="206">
        <v>72800</v>
      </c>
      <c r="G78" s="207">
        <v>0</v>
      </c>
      <c r="H78" s="207">
        <v>0</v>
      </c>
      <c r="I78" s="207">
        <f t="shared" si="26"/>
        <v>72800</v>
      </c>
      <c r="J78" s="207">
        <v>0</v>
      </c>
      <c r="K78" s="221">
        <f t="shared" si="24"/>
        <v>72800</v>
      </c>
      <c r="L78" s="255"/>
      <c r="M78" s="163"/>
    </row>
    <row r="79" spans="1:13" s="29" customFormat="1" ht="30" customHeight="1" hidden="1">
      <c r="A79" s="106" t="s">
        <v>173</v>
      </c>
      <c r="B79" s="96" t="s">
        <v>41</v>
      </c>
      <c r="C79" s="195" t="s">
        <v>144</v>
      </c>
      <c r="D79" s="207">
        <v>0</v>
      </c>
      <c r="E79" s="207">
        <f>D79</f>
        <v>0</v>
      </c>
      <c r="F79" s="206">
        <v>0</v>
      </c>
      <c r="G79" s="207">
        <v>0</v>
      </c>
      <c r="H79" s="207">
        <v>0</v>
      </c>
      <c r="I79" s="207">
        <f t="shared" si="26"/>
        <v>0</v>
      </c>
      <c r="J79" s="207">
        <v>0</v>
      </c>
      <c r="K79" s="221">
        <f t="shared" si="24"/>
        <v>0</v>
      </c>
      <c r="L79" s="255"/>
      <c r="M79" s="163"/>
    </row>
    <row r="80" spans="1:13" s="29" customFormat="1" ht="30" customHeight="1" hidden="1">
      <c r="A80" s="106" t="s">
        <v>153</v>
      </c>
      <c r="B80" s="96" t="s">
        <v>41</v>
      </c>
      <c r="C80" s="195" t="s">
        <v>145</v>
      </c>
      <c r="D80" s="207">
        <v>0</v>
      </c>
      <c r="E80" s="207">
        <f>D80</f>
        <v>0</v>
      </c>
      <c r="F80" s="206">
        <v>36312.85</v>
      </c>
      <c r="G80" s="207">
        <v>0</v>
      </c>
      <c r="H80" s="207">
        <v>0</v>
      </c>
      <c r="I80" s="207">
        <f t="shared" si="26"/>
        <v>36312.85</v>
      </c>
      <c r="J80" s="207">
        <v>0</v>
      </c>
      <c r="K80" s="221">
        <f t="shared" si="24"/>
        <v>36312.85</v>
      </c>
      <c r="L80" s="255"/>
      <c r="M80" s="163"/>
    </row>
    <row r="81" spans="1:13" s="29" customFormat="1" ht="23.25" customHeight="1">
      <c r="A81" s="123" t="s">
        <v>196</v>
      </c>
      <c r="B81" s="96" t="s">
        <v>41</v>
      </c>
      <c r="C81" s="185" t="s">
        <v>979</v>
      </c>
      <c r="D81" s="206">
        <f>1013272+165965</f>
        <v>1179237</v>
      </c>
      <c r="E81" s="207">
        <f>D81</f>
        <v>1179237</v>
      </c>
      <c r="F81" s="206">
        <f>102600+76000+76000+84600+323233.97+90000+144210.7+204784.77+22000+55591.84</f>
        <v>1179021.28</v>
      </c>
      <c r="G81" s="206">
        <f>46800+46800</f>
        <v>93600</v>
      </c>
      <c r="H81" s="206">
        <f>46800+46800</f>
        <v>93600</v>
      </c>
      <c r="I81" s="206">
        <f>F81</f>
        <v>1179021.28</v>
      </c>
      <c r="J81" s="207">
        <v>0</v>
      </c>
      <c r="K81" s="221">
        <f t="shared" si="24"/>
        <v>-215.71999999997206</v>
      </c>
      <c r="L81" s="255"/>
      <c r="M81" s="163"/>
    </row>
    <row r="82" spans="1:13" s="29" customFormat="1" ht="18.75" customHeight="1" hidden="1">
      <c r="A82" s="123" t="s">
        <v>197</v>
      </c>
      <c r="B82" s="96" t="s">
        <v>41</v>
      </c>
      <c r="C82" s="185" t="s">
        <v>250</v>
      </c>
      <c r="D82" s="207">
        <v>0</v>
      </c>
      <c r="E82" s="207">
        <f>D82</f>
        <v>0</v>
      </c>
      <c r="F82" s="206">
        <v>0</v>
      </c>
      <c r="G82" s="207">
        <v>0</v>
      </c>
      <c r="H82" s="207">
        <v>0</v>
      </c>
      <c r="I82" s="207">
        <f t="shared" si="26"/>
        <v>0</v>
      </c>
      <c r="J82" s="207">
        <v>0</v>
      </c>
      <c r="K82" s="221">
        <f t="shared" si="24"/>
        <v>0</v>
      </c>
      <c r="L82" s="255"/>
      <c r="M82" s="163"/>
    </row>
    <row r="83" spans="1:13" s="29" customFormat="1" ht="111" customHeight="1" hidden="1">
      <c r="A83" s="598" t="s">
        <v>949</v>
      </c>
      <c r="B83" s="599"/>
      <c r="C83" s="600"/>
      <c r="D83" s="601">
        <f>D84</f>
        <v>0</v>
      </c>
      <c r="E83" s="601">
        <f aca="true" t="shared" si="28" ref="E83:K83">E84</f>
        <v>0</v>
      </c>
      <c r="F83" s="601">
        <f t="shared" si="28"/>
        <v>0</v>
      </c>
      <c r="G83" s="601">
        <f t="shared" si="28"/>
        <v>0</v>
      </c>
      <c r="H83" s="601">
        <f t="shared" si="28"/>
        <v>0</v>
      </c>
      <c r="I83" s="601">
        <f t="shared" si="28"/>
        <v>0</v>
      </c>
      <c r="J83" s="601">
        <f t="shared" si="28"/>
        <v>0</v>
      </c>
      <c r="K83" s="601">
        <f t="shared" si="28"/>
        <v>0</v>
      </c>
      <c r="L83" s="255"/>
      <c r="M83" s="163"/>
    </row>
    <row r="84" spans="1:13" s="29" customFormat="1" ht="18.75" customHeight="1" hidden="1">
      <c r="A84" s="123" t="s">
        <v>196</v>
      </c>
      <c r="B84" s="174"/>
      <c r="C84" s="185" t="s">
        <v>950</v>
      </c>
      <c r="D84" s="206">
        <v>0</v>
      </c>
      <c r="E84" s="206">
        <f>D84</f>
        <v>0</v>
      </c>
      <c r="F84" s="206">
        <v>0</v>
      </c>
      <c r="G84" s="206"/>
      <c r="H84" s="206"/>
      <c r="I84" s="206">
        <f>F84</f>
        <v>0</v>
      </c>
      <c r="J84" s="206"/>
      <c r="K84" s="221">
        <f t="shared" si="24"/>
        <v>0</v>
      </c>
      <c r="L84" s="255"/>
      <c r="M84" s="163"/>
    </row>
    <row r="85" spans="1:13" s="33" customFormat="1" ht="21.75" customHeight="1" hidden="1">
      <c r="A85" s="224" t="s">
        <v>229</v>
      </c>
      <c r="B85" s="34"/>
      <c r="C85" s="193"/>
      <c r="D85" s="205">
        <f aca="true" t="shared" si="29" ref="D85:K85">D87</f>
        <v>0</v>
      </c>
      <c r="E85" s="205">
        <f t="shared" si="29"/>
        <v>0</v>
      </c>
      <c r="F85" s="205">
        <f>F87</f>
        <v>0</v>
      </c>
      <c r="G85" s="205">
        <f t="shared" si="29"/>
        <v>0</v>
      </c>
      <c r="H85" s="205">
        <f t="shared" si="29"/>
        <v>0</v>
      </c>
      <c r="I85" s="205">
        <f t="shared" si="29"/>
        <v>0</v>
      </c>
      <c r="J85" s="205">
        <f t="shared" si="29"/>
        <v>0</v>
      </c>
      <c r="K85" s="205">
        <f t="shared" si="29"/>
        <v>0</v>
      </c>
      <c r="L85" s="256"/>
      <c r="M85" s="156"/>
    </row>
    <row r="86" spans="1:13" s="33" customFormat="1" ht="18" hidden="1">
      <c r="A86" s="105" t="s">
        <v>54</v>
      </c>
      <c r="B86" s="30"/>
      <c r="C86" s="204"/>
      <c r="D86" s="216"/>
      <c r="E86" s="216"/>
      <c r="F86" s="217"/>
      <c r="G86" s="216"/>
      <c r="H86" s="216"/>
      <c r="I86" s="216"/>
      <c r="J86" s="216"/>
      <c r="K86" s="221">
        <f t="shared" si="24"/>
        <v>0</v>
      </c>
      <c r="L86" s="253"/>
      <c r="M86" s="165"/>
    </row>
    <row r="87" spans="1:13" s="29" customFormat="1" ht="46.5" customHeight="1" hidden="1">
      <c r="A87" s="173" t="s">
        <v>216</v>
      </c>
      <c r="B87" s="174" t="s">
        <v>41</v>
      </c>
      <c r="C87" s="185" t="s">
        <v>264</v>
      </c>
      <c r="D87" s="206">
        <v>0</v>
      </c>
      <c r="E87" s="206">
        <f>D87</f>
        <v>0</v>
      </c>
      <c r="F87" s="206">
        <v>0</v>
      </c>
      <c r="G87" s="206"/>
      <c r="H87" s="206"/>
      <c r="I87" s="206">
        <f>F87</f>
        <v>0</v>
      </c>
      <c r="J87" s="206"/>
      <c r="K87" s="221">
        <f t="shared" si="24"/>
        <v>0</v>
      </c>
      <c r="L87" s="255"/>
      <c r="M87" s="163"/>
    </row>
    <row r="88" spans="1:13" s="29" customFormat="1" ht="18.75" hidden="1">
      <c r="A88" s="106" t="s">
        <v>50</v>
      </c>
      <c r="B88" s="96" t="s">
        <v>41</v>
      </c>
      <c r="C88" s="61" t="s">
        <v>56</v>
      </c>
      <c r="D88" s="207">
        <v>0</v>
      </c>
      <c r="E88" s="207">
        <v>0</v>
      </c>
      <c r="F88" s="206">
        <v>0</v>
      </c>
      <c r="G88" s="207">
        <v>0</v>
      </c>
      <c r="H88" s="207">
        <v>0</v>
      </c>
      <c r="I88" s="207">
        <f>F88</f>
        <v>0</v>
      </c>
      <c r="J88" s="207"/>
      <c r="K88" s="221">
        <f t="shared" si="24"/>
        <v>0</v>
      </c>
      <c r="L88" s="255"/>
      <c r="M88" s="163"/>
    </row>
    <row r="89" spans="1:13" s="29" customFormat="1" ht="18.75" hidden="1">
      <c r="A89" s="106" t="s">
        <v>57</v>
      </c>
      <c r="B89" s="96" t="s">
        <v>41</v>
      </c>
      <c r="C89" s="28" t="s">
        <v>58</v>
      </c>
      <c r="D89" s="207">
        <v>16170</v>
      </c>
      <c r="E89" s="207">
        <f>D89</f>
        <v>16170</v>
      </c>
      <c r="F89" s="206">
        <v>16170</v>
      </c>
      <c r="G89" s="207"/>
      <c r="H89" s="207"/>
      <c r="I89" s="207">
        <f>F89</f>
        <v>16170</v>
      </c>
      <c r="J89" s="207"/>
      <c r="K89" s="221">
        <f t="shared" si="24"/>
        <v>0</v>
      </c>
      <c r="L89" s="255"/>
      <c r="M89" s="163"/>
    </row>
    <row r="90" spans="1:13" s="29" customFormat="1" ht="32.25" hidden="1">
      <c r="A90" s="106" t="s">
        <v>154</v>
      </c>
      <c r="B90" s="96" t="s">
        <v>41</v>
      </c>
      <c r="C90" s="28" t="s">
        <v>170</v>
      </c>
      <c r="D90" s="207">
        <v>0</v>
      </c>
      <c r="E90" s="207">
        <v>0</v>
      </c>
      <c r="F90" s="206">
        <v>0</v>
      </c>
      <c r="G90" s="207">
        <v>0</v>
      </c>
      <c r="H90" s="207">
        <v>0</v>
      </c>
      <c r="I90" s="207">
        <f>F90</f>
        <v>0</v>
      </c>
      <c r="J90" s="207">
        <v>0</v>
      </c>
      <c r="K90" s="221">
        <f t="shared" si="24"/>
        <v>0</v>
      </c>
      <c r="L90" s="255"/>
      <c r="M90" s="163"/>
    </row>
    <row r="91" spans="1:13" s="29" customFormat="1" ht="17.25" customHeight="1" hidden="1">
      <c r="A91" s="110" t="s">
        <v>149</v>
      </c>
      <c r="B91" s="98"/>
      <c r="C91" s="90"/>
      <c r="D91" s="215">
        <f>D98+D107</f>
        <v>198357.16</v>
      </c>
      <c r="E91" s="215">
        <f>E98+E107</f>
        <v>198357.16</v>
      </c>
      <c r="F91" s="215">
        <f>F98+F107</f>
        <v>155284.67</v>
      </c>
      <c r="G91" s="215">
        <f>G99+G100+G102</f>
        <v>0</v>
      </c>
      <c r="H91" s="215">
        <f>H99+H100+H102</f>
        <v>0</v>
      </c>
      <c r="I91" s="215">
        <f>I98+I107</f>
        <v>155284.67</v>
      </c>
      <c r="J91" s="215">
        <v>0</v>
      </c>
      <c r="K91" s="221">
        <f t="shared" si="24"/>
        <v>-43072.48999999999</v>
      </c>
      <c r="L91" s="255"/>
      <c r="M91" s="163"/>
    </row>
    <row r="92" spans="1:13" s="57" customFormat="1" ht="16.5" customHeight="1" hidden="1">
      <c r="A92" s="110" t="s">
        <v>150</v>
      </c>
      <c r="B92" s="99" t="s">
        <v>41</v>
      </c>
      <c r="C92" s="91"/>
      <c r="D92" s="215">
        <f>D98+D104+D105</f>
        <v>0</v>
      </c>
      <c r="E92" s="215">
        <f>E104+E105</f>
        <v>0</v>
      </c>
      <c r="F92" s="215">
        <f aca="true" t="shared" si="30" ref="F92:K92">F104+F105</f>
        <v>0</v>
      </c>
      <c r="G92" s="215">
        <f t="shared" si="30"/>
        <v>0</v>
      </c>
      <c r="H92" s="215">
        <f t="shared" si="30"/>
        <v>0</v>
      </c>
      <c r="I92" s="215">
        <f t="shared" si="30"/>
        <v>0</v>
      </c>
      <c r="J92" s="215">
        <f t="shared" si="30"/>
        <v>0</v>
      </c>
      <c r="K92" s="215">
        <f t="shared" si="30"/>
        <v>0</v>
      </c>
      <c r="L92" s="255"/>
      <c r="M92" s="167"/>
    </row>
    <row r="93" spans="1:13" s="57" customFormat="1" ht="16.5" customHeight="1" hidden="1">
      <c r="A93" s="106" t="s">
        <v>55</v>
      </c>
      <c r="B93" s="96" t="s">
        <v>41</v>
      </c>
      <c r="C93" s="28" t="s">
        <v>155</v>
      </c>
      <c r="D93" s="207">
        <v>0</v>
      </c>
      <c r="E93" s="207">
        <f>D93</f>
        <v>0</v>
      </c>
      <c r="F93" s="206">
        <v>0</v>
      </c>
      <c r="G93" s="207">
        <v>0</v>
      </c>
      <c r="H93" s="207">
        <v>0</v>
      </c>
      <c r="I93" s="207">
        <f>F93</f>
        <v>0</v>
      </c>
      <c r="J93" s="207">
        <v>0</v>
      </c>
      <c r="K93" s="221">
        <f t="shared" si="24"/>
        <v>0</v>
      </c>
      <c r="L93" s="255"/>
      <c r="M93" s="167"/>
    </row>
    <row r="94" spans="1:13" s="29" customFormat="1" ht="13.5" customHeight="1" hidden="1">
      <c r="A94" s="106" t="s">
        <v>57</v>
      </c>
      <c r="B94" s="96" t="s">
        <v>41</v>
      </c>
      <c r="C94" s="28" t="s">
        <v>151</v>
      </c>
      <c r="D94" s="207">
        <v>0</v>
      </c>
      <c r="E94" s="207">
        <f>D94</f>
        <v>0</v>
      </c>
      <c r="F94" s="206">
        <v>103540</v>
      </c>
      <c r="G94" s="207">
        <v>0</v>
      </c>
      <c r="H94" s="207">
        <v>0</v>
      </c>
      <c r="I94" s="207">
        <f>F94</f>
        <v>103540</v>
      </c>
      <c r="J94" s="207">
        <v>0</v>
      </c>
      <c r="K94" s="221">
        <f t="shared" si="24"/>
        <v>103540</v>
      </c>
      <c r="L94" s="255"/>
      <c r="M94" s="163"/>
    </row>
    <row r="95" spans="1:13" s="29" customFormat="1" ht="18.75" hidden="1">
      <c r="A95" s="106" t="s">
        <v>141</v>
      </c>
      <c r="B95" s="96" t="s">
        <v>41</v>
      </c>
      <c r="C95" s="28" t="s">
        <v>152</v>
      </c>
      <c r="D95" s="207">
        <v>0</v>
      </c>
      <c r="E95" s="207">
        <f>D95</f>
        <v>0</v>
      </c>
      <c r="F95" s="206">
        <v>6045</v>
      </c>
      <c r="G95" s="207">
        <v>0</v>
      </c>
      <c r="H95" s="207">
        <v>0</v>
      </c>
      <c r="I95" s="207">
        <f>F95</f>
        <v>6045</v>
      </c>
      <c r="J95" s="207">
        <v>0</v>
      </c>
      <c r="K95" s="221">
        <f t="shared" si="24"/>
        <v>6045</v>
      </c>
      <c r="L95" s="255"/>
      <c r="M95" s="163"/>
    </row>
    <row r="96" spans="1:13" s="29" customFormat="1" ht="18.75" hidden="1">
      <c r="A96" s="112" t="s">
        <v>148</v>
      </c>
      <c r="B96" s="96" t="s">
        <v>41</v>
      </c>
      <c r="C96" s="28" t="s">
        <v>181</v>
      </c>
      <c r="D96" s="207">
        <v>0</v>
      </c>
      <c r="E96" s="207">
        <f>D96</f>
        <v>0</v>
      </c>
      <c r="F96" s="206">
        <v>0</v>
      </c>
      <c r="G96" s="207">
        <v>0</v>
      </c>
      <c r="H96" s="207">
        <v>0</v>
      </c>
      <c r="I96" s="207">
        <f>F96</f>
        <v>0</v>
      </c>
      <c r="J96" s="207">
        <v>0</v>
      </c>
      <c r="K96" s="221">
        <f t="shared" si="24"/>
        <v>0</v>
      </c>
      <c r="L96" s="255"/>
      <c r="M96" s="163"/>
    </row>
    <row r="97" spans="1:13" s="29" customFormat="1" ht="18.75" hidden="1">
      <c r="A97" s="106" t="s">
        <v>51</v>
      </c>
      <c r="B97" s="96" t="s">
        <v>41</v>
      </c>
      <c r="C97" s="28" t="s">
        <v>152</v>
      </c>
      <c r="D97" s="207">
        <v>0</v>
      </c>
      <c r="E97" s="207">
        <f>D97</f>
        <v>0</v>
      </c>
      <c r="F97" s="206">
        <v>0</v>
      </c>
      <c r="G97" s="207">
        <v>0</v>
      </c>
      <c r="H97" s="207">
        <v>0</v>
      </c>
      <c r="I97" s="207">
        <f>F97</f>
        <v>0</v>
      </c>
      <c r="J97" s="207">
        <v>0</v>
      </c>
      <c r="K97" s="221">
        <f t="shared" si="24"/>
        <v>0</v>
      </c>
      <c r="L97" s="255"/>
      <c r="M97" s="163"/>
    </row>
    <row r="98" spans="1:13" s="137" customFormat="1" ht="18.75" hidden="1">
      <c r="A98" s="109" t="s">
        <v>252</v>
      </c>
      <c r="B98" s="115"/>
      <c r="C98" s="116"/>
      <c r="D98" s="218">
        <f>D99+D100</f>
        <v>0</v>
      </c>
      <c r="E98" s="218">
        <f aca="true" t="shared" si="31" ref="E98:J98">E99+E100+E102+E104+E101</f>
        <v>0</v>
      </c>
      <c r="F98" s="218">
        <f>F99+F100+F102+F104+F101</f>
        <v>0</v>
      </c>
      <c r="G98" s="218">
        <f t="shared" si="31"/>
        <v>0</v>
      </c>
      <c r="H98" s="218">
        <f t="shared" si="31"/>
        <v>0</v>
      </c>
      <c r="I98" s="218">
        <f t="shared" si="31"/>
        <v>0</v>
      </c>
      <c r="J98" s="218">
        <f t="shared" si="31"/>
        <v>0</v>
      </c>
      <c r="K98" s="221">
        <f t="shared" si="24"/>
        <v>0</v>
      </c>
      <c r="L98" s="254"/>
      <c r="M98" s="166"/>
    </row>
    <row r="99" spans="1:13" s="29" customFormat="1" ht="18.75" hidden="1">
      <c r="A99" s="106" t="s">
        <v>195</v>
      </c>
      <c r="B99" s="96" t="s">
        <v>41</v>
      </c>
      <c r="C99" s="28" t="s">
        <v>253</v>
      </c>
      <c r="D99" s="207"/>
      <c r="E99" s="207">
        <f>D99</f>
        <v>0</v>
      </c>
      <c r="F99" s="206"/>
      <c r="G99" s="207">
        <v>0</v>
      </c>
      <c r="H99" s="207">
        <v>0</v>
      </c>
      <c r="I99" s="207">
        <f>F99</f>
        <v>0</v>
      </c>
      <c r="J99" s="207">
        <v>0</v>
      </c>
      <c r="K99" s="221">
        <f t="shared" si="24"/>
        <v>0</v>
      </c>
      <c r="L99" s="255"/>
      <c r="M99" s="163"/>
    </row>
    <row r="100" spans="1:13" s="29" customFormat="1" ht="18.75" hidden="1">
      <c r="A100" s="173" t="s">
        <v>197</v>
      </c>
      <c r="B100" s="96" t="s">
        <v>41</v>
      </c>
      <c r="C100" s="28" t="s">
        <v>254</v>
      </c>
      <c r="D100" s="207"/>
      <c r="E100" s="207">
        <f>D100</f>
        <v>0</v>
      </c>
      <c r="F100" s="206"/>
      <c r="G100" s="207">
        <v>0</v>
      </c>
      <c r="H100" s="207">
        <v>0</v>
      </c>
      <c r="I100" s="207">
        <f>F100</f>
        <v>0</v>
      </c>
      <c r="J100" s="207">
        <v>0</v>
      </c>
      <c r="K100" s="221">
        <f t="shared" si="24"/>
        <v>0</v>
      </c>
      <c r="L100" s="255"/>
      <c r="M100" s="163"/>
    </row>
    <row r="101" spans="1:13" s="29" customFormat="1" ht="18.75" hidden="1">
      <c r="A101" s="106" t="s">
        <v>57</v>
      </c>
      <c r="B101" s="96"/>
      <c r="C101" s="28" t="s">
        <v>208</v>
      </c>
      <c r="D101" s="207"/>
      <c r="E101" s="207">
        <f>D101</f>
        <v>0</v>
      </c>
      <c r="F101" s="206"/>
      <c r="G101" s="207">
        <v>0</v>
      </c>
      <c r="H101" s="207">
        <v>0</v>
      </c>
      <c r="I101" s="207">
        <f>F101</f>
        <v>0</v>
      </c>
      <c r="J101" s="207">
        <v>0</v>
      </c>
      <c r="K101" s="221">
        <f t="shared" si="24"/>
        <v>0</v>
      </c>
      <c r="L101" s="255"/>
      <c r="M101" s="163"/>
    </row>
    <row r="102" spans="1:13" s="29" customFormat="1" ht="18.75" hidden="1">
      <c r="A102" s="106" t="s">
        <v>51</v>
      </c>
      <c r="B102" s="96"/>
      <c r="C102" s="28" t="s">
        <v>207</v>
      </c>
      <c r="D102" s="207"/>
      <c r="E102" s="207">
        <f>D102</f>
        <v>0</v>
      </c>
      <c r="F102" s="206"/>
      <c r="G102" s="207">
        <v>0</v>
      </c>
      <c r="H102" s="207">
        <v>0</v>
      </c>
      <c r="I102" s="207">
        <f>F102</f>
        <v>0</v>
      </c>
      <c r="J102" s="207">
        <v>0</v>
      </c>
      <c r="K102" s="221">
        <f t="shared" si="24"/>
        <v>0</v>
      </c>
      <c r="L102" s="255"/>
      <c r="M102" s="163"/>
    </row>
    <row r="103" spans="4:11" ht="18" hidden="1">
      <c r="D103" s="196"/>
      <c r="E103" s="219"/>
      <c r="F103" s="197"/>
      <c r="G103" s="196"/>
      <c r="H103" s="220"/>
      <c r="I103" s="196"/>
      <c r="J103" s="196"/>
      <c r="K103" s="221">
        <f t="shared" si="24"/>
        <v>0</v>
      </c>
    </row>
    <row r="104" spans="1:13" s="33" customFormat="1" ht="18" hidden="1">
      <c r="A104" s="109" t="s">
        <v>252</v>
      </c>
      <c r="B104" s="154"/>
      <c r="C104" s="155"/>
      <c r="D104" s="208">
        <f>D106</f>
        <v>0</v>
      </c>
      <c r="E104" s="208">
        <f aca="true" t="shared" si="32" ref="E104:J104">E106</f>
        <v>0</v>
      </c>
      <c r="F104" s="208">
        <f>F106</f>
        <v>0</v>
      </c>
      <c r="G104" s="208">
        <f t="shared" si="32"/>
        <v>0</v>
      </c>
      <c r="H104" s="208">
        <f t="shared" si="32"/>
        <v>0</v>
      </c>
      <c r="I104" s="208">
        <f t="shared" si="32"/>
        <v>0</v>
      </c>
      <c r="J104" s="208">
        <f t="shared" si="32"/>
        <v>0</v>
      </c>
      <c r="K104" s="221">
        <f t="shared" si="24"/>
        <v>0</v>
      </c>
      <c r="L104" s="256"/>
      <c r="M104" s="156"/>
    </row>
    <row r="105" spans="1:13" s="33" customFormat="1" ht="30" hidden="1">
      <c r="A105" s="263" t="s">
        <v>280</v>
      </c>
      <c r="B105" s="260" t="s">
        <v>41</v>
      </c>
      <c r="C105" s="28" t="s">
        <v>281</v>
      </c>
      <c r="D105" s="221">
        <v>0</v>
      </c>
      <c r="E105" s="221">
        <f>D105</f>
        <v>0</v>
      </c>
      <c r="F105" s="221">
        <v>0</v>
      </c>
      <c r="G105" s="221"/>
      <c r="H105" s="221"/>
      <c r="I105" s="221">
        <f>F105</f>
        <v>0</v>
      </c>
      <c r="J105" s="221"/>
      <c r="K105" s="221">
        <f t="shared" si="24"/>
        <v>0</v>
      </c>
      <c r="L105" s="256"/>
      <c r="M105" s="156"/>
    </row>
    <row r="106" spans="1:13" s="33" customFormat="1" ht="75" hidden="1">
      <c r="A106" s="250" t="s">
        <v>255</v>
      </c>
      <c r="B106" s="260" t="s">
        <v>41</v>
      </c>
      <c r="C106" s="28" t="s">
        <v>265</v>
      </c>
      <c r="D106" s="209">
        <v>0</v>
      </c>
      <c r="E106" s="221">
        <f>D106</f>
        <v>0</v>
      </c>
      <c r="F106" s="221">
        <v>0</v>
      </c>
      <c r="G106" s="221">
        <v>0</v>
      </c>
      <c r="H106" s="221">
        <v>0</v>
      </c>
      <c r="I106" s="221">
        <f>F106</f>
        <v>0</v>
      </c>
      <c r="J106" s="221">
        <v>0</v>
      </c>
      <c r="K106" s="209">
        <f t="shared" si="24"/>
        <v>0</v>
      </c>
      <c r="L106" s="256"/>
      <c r="M106" s="156"/>
    </row>
    <row r="107" spans="1:13" s="33" customFormat="1" ht="19.5">
      <c r="A107" s="224" t="s">
        <v>230</v>
      </c>
      <c r="B107" s="34"/>
      <c r="C107" s="35"/>
      <c r="D107" s="205">
        <f>D108+D121+D116+D113+D119</f>
        <v>198357.16</v>
      </c>
      <c r="E107" s="205">
        <f aca="true" t="shared" si="33" ref="E107:K107">E108+E121+E116+E113+E119</f>
        <v>198357.16</v>
      </c>
      <c r="F107" s="205">
        <f t="shared" si="33"/>
        <v>155284.67</v>
      </c>
      <c r="G107" s="205">
        <f t="shared" si="33"/>
        <v>0</v>
      </c>
      <c r="H107" s="205">
        <f t="shared" si="33"/>
        <v>0</v>
      </c>
      <c r="I107" s="205">
        <f t="shared" si="33"/>
        <v>155284.67</v>
      </c>
      <c r="J107" s="205">
        <f t="shared" si="33"/>
        <v>0</v>
      </c>
      <c r="K107" s="205">
        <f t="shared" si="33"/>
        <v>-43072.49</v>
      </c>
      <c r="L107" s="256"/>
      <c r="M107" s="156"/>
    </row>
    <row r="108" spans="1:13" s="33" customFormat="1" ht="18">
      <c r="A108" s="105" t="s">
        <v>59</v>
      </c>
      <c r="B108" s="30"/>
      <c r="C108" s="31"/>
      <c r="D108" s="217">
        <f>D109+D110+D111+D112</f>
        <v>160458.29</v>
      </c>
      <c r="E108" s="217">
        <f aca="true" t="shared" si="34" ref="E108:J108">E109+E110+E111+E112</f>
        <v>160458.29</v>
      </c>
      <c r="F108" s="217">
        <f t="shared" si="34"/>
        <v>117430.57</v>
      </c>
      <c r="G108" s="217">
        <f t="shared" si="34"/>
        <v>0</v>
      </c>
      <c r="H108" s="217">
        <f t="shared" si="34"/>
        <v>0</v>
      </c>
      <c r="I108" s="217">
        <f t="shared" si="34"/>
        <v>117430.57</v>
      </c>
      <c r="J108" s="217">
        <f t="shared" si="34"/>
        <v>0</v>
      </c>
      <c r="K108" s="221">
        <f t="shared" si="24"/>
        <v>-43027.72</v>
      </c>
      <c r="L108" s="253"/>
      <c r="M108" s="165"/>
    </row>
    <row r="109" spans="1:13" s="29" customFormat="1" ht="22.5" customHeight="1">
      <c r="A109" s="173" t="s">
        <v>274</v>
      </c>
      <c r="B109" s="174" t="s">
        <v>41</v>
      </c>
      <c r="C109" s="185" t="s">
        <v>980</v>
      </c>
      <c r="D109" s="206">
        <f>100000+24181.55-6172.57+15003.31</f>
        <v>133012.29</v>
      </c>
      <c r="E109" s="206">
        <f>D109</f>
        <v>133012.29</v>
      </c>
      <c r="F109" s="206">
        <f>5235.32+5283.78+7045.03+4528.28+3011.86+4885.96+1601+4323.32+3720.89+3239.78+137.68+3734.62+2806.37+2731.62+2054.02+1562.41+784.3+1165.5+1177.16+1948.01+1458.35+3043.07+4471.71+2276.9+563.69+4283.94+6215.63+6694.37</f>
        <v>89984.57</v>
      </c>
      <c r="G109" s="206">
        <v>0</v>
      </c>
      <c r="H109" s="206">
        <v>0</v>
      </c>
      <c r="I109" s="206">
        <f>F109</f>
        <v>89984.57</v>
      </c>
      <c r="J109" s="206">
        <v>0</v>
      </c>
      <c r="K109" s="221">
        <f t="shared" si="24"/>
        <v>-43027.72</v>
      </c>
      <c r="L109" s="255"/>
      <c r="M109" s="163"/>
    </row>
    <row r="110" spans="1:13" s="29" customFormat="1" ht="22.5" customHeight="1">
      <c r="A110" s="123" t="s">
        <v>196</v>
      </c>
      <c r="B110" s="174" t="s">
        <v>41</v>
      </c>
      <c r="C110" s="185" t="s">
        <v>997</v>
      </c>
      <c r="D110" s="206">
        <f>30000-12046-8726.57+6172.57</f>
        <v>15400</v>
      </c>
      <c r="E110" s="206">
        <f>D110</f>
        <v>15400</v>
      </c>
      <c r="F110" s="206">
        <v>15400</v>
      </c>
      <c r="G110" s="206">
        <v>0</v>
      </c>
      <c r="H110" s="206">
        <v>0</v>
      </c>
      <c r="I110" s="206">
        <f>F110</f>
        <v>15400</v>
      </c>
      <c r="J110" s="206">
        <v>0</v>
      </c>
      <c r="K110" s="221">
        <f t="shared" si="24"/>
        <v>0</v>
      </c>
      <c r="L110" s="255"/>
      <c r="M110" s="163"/>
    </row>
    <row r="111" spans="1:13" s="29" customFormat="1" ht="22.5" customHeight="1" hidden="1">
      <c r="A111" s="173" t="s">
        <v>57</v>
      </c>
      <c r="B111" s="174" t="s">
        <v>41</v>
      </c>
      <c r="C111" s="185" t="s">
        <v>249</v>
      </c>
      <c r="D111" s="206"/>
      <c r="E111" s="206">
        <f>D111</f>
        <v>0</v>
      </c>
      <c r="F111" s="206"/>
      <c r="G111" s="206">
        <v>0</v>
      </c>
      <c r="H111" s="206">
        <v>0</v>
      </c>
      <c r="I111" s="206">
        <f>F111</f>
        <v>0</v>
      </c>
      <c r="J111" s="206">
        <v>0</v>
      </c>
      <c r="K111" s="221">
        <f t="shared" si="24"/>
        <v>0</v>
      </c>
      <c r="L111" s="255"/>
      <c r="M111" s="163"/>
    </row>
    <row r="112" spans="1:13" s="29" customFormat="1" ht="22.5" customHeight="1">
      <c r="A112" s="178" t="s">
        <v>141</v>
      </c>
      <c r="B112" s="174" t="s">
        <v>41</v>
      </c>
      <c r="C112" s="185" t="s">
        <v>955</v>
      </c>
      <c r="D112" s="206">
        <v>12046</v>
      </c>
      <c r="E112" s="206">
        <f>D112</f>
        <v>12046</v>
      </c>
      <c r="F112" s="206">
        <v>12046</v>
      </c>
      <c r="G112" s="206">
        <v>0</v>
      </c>
      <c r="H112" s="206">
        <v>0</v>
      </c>
      <c r="I112" s="206">
        <f>F112</f>
        <v>12046</v>
      </c>
      <c r="J112" s="206">
        <v>0</v>
      </c>
      <c r="K112" s="221">
        <f t="shared" si="24"/>
        <v>0</v>
      </c>
      <c r="L112" s="255"/>
      <c r="M112" s="163"/>
    </row>
    <row r="113" spans="1:13" s="29" customFormat="1" ht="21" customHeight="1">
      <c r="A113" s="597" t="s">
        <v>948</v>
      </c>
      <c r="B113" s="174"/>
      <c r="C113" s="185"/>
      <c r="D113" s="149">
        <f>D114+D115</f>
        <v>19205</v>
      </c>
      <c r="E113" s="149">
        <f aca="true" t="shared" si="35" ref="E113:K113">E114+E115</f>
        <v>19205</v>
      </c>
      <c r="F113" s="149">
        <f t="shared" si="35"/>
        <v>19205</v>
      </c>
      <c r="G113" s="149">
        <f t="shared" si="35"/>
        <v>0</v>
      </c>
      <c r="H113" s="149">
        <f t="shared" si="35"/>
        <v>0</v>
      </c>
      <c r="I113" s="149">
        <f t="shared" si="35"/>
        <v>19205</v>
      </c>
      <c r="J113" s="149">
        <f t="shared" si="35"/>
        <v>0</v>
      </c>
      <c r="K113" s="149">
        <f t="shared" si="35"/>
        <v>0</v>
      </c>
      <c r="L113" s="255"/>
      <c r="M113" s="163"/>
    </row>
    <row r="114" spans="1:13" s="29" customFormat="1" ht="18.75" customHeight="1">
      <c r="A114" s="123" t="s">
        <v>196</v>
      </c>
      <c r="B114" s="174" t="s">
        <v>41</v>
      </c>
      <c r="C114" s="185" t="s">
        <v>981</v>
      </c>
      <c r="D114" s="207">
        <f>10000+9205</f>
        <v>19205</v>
      </c>
      <c r="E114" s="206">
        <f>D114</f>
        <v>19205</v>
      </c>
      <c r="F114" s="206">
        <f>9000+2355+1021+6829</f>
        <v>19205</v>
      </c>
      <c r="G114" s="206"/>
      <c r="H114" s="206"/>
      <c r="I114" s="206">
        <f>F114</f>
        <v>19205</v>
      </c>
      <c r="J114" s="206"/>
      <c r="K114" s="221">
        <f t="shared" si="24"/>
        <v>0</v>
      </c>
      <c r="L114" s="255"/>
      <c r="M114" s="163"/>
    </row>
    <row r="115" spans="1:13" s="29" customFormat="1" ht="18.75" customHeight="1" hidden="1">
      <c r="A115" s="178" t="s">
        <v>141</v>
      </c>
      <c r="B115" s="174"/>
      <c r="C115" s="185" t="s">
        <v>986</v>
      </c>
      <c r="D115" s="207">
        <v>0</v>
      </c>
      <c r="E115" s="206">
        <f>D115</f>
        <v>0</v>
      </c>
      <c r="F115" s="206">
        <v>0</v>
      </c>
      <c r="G115" s="206"/>
      <c r="H115" s="206"/>
      <c r="I115" s="206">
        <f>F115</f>
        <v>0</v>
      </c>
      <c r="J115" s="206"/>
      <c r="K115" s="221">
        <f t="shared" si="24"/>
        <v>0</v>
      </c>
      <c r="L115" s="255"/>
      <c r="M115" s="163"/>
    </row>
    <row r="116" spans="1:13" s="57" customFormat="1" ht="17.25" customHeight="1">
      <c r="A116" s="180" t="s">
        <v>174</v>
      </c>
      <c r="B116" s="181"/>
      <c r="C116" s="192"/>
      <c r="D116" s="149">
        <f>D117+D118</f>
        <v>18693.87</v>
      </c>
      <c r="E116" s="149">
        <f aca="true" t="shared" si="36" ref="E116:K116">E117+E118</f>
        <v>18693.87</v>
      </c>
      <c r="F116" s="149">
        <f t="shared" si="36"/>
        <v>18649.1</v>
      </c>
      <c r="G116" s="149">
        <f t="shared" si="36"/>
        <v>0</v>
      </c>
      <c r="H116" s="149">
        <f t="shared" si="36"/>
        <v>0</v>
      </c>
      <c r="I116" s="149">
        <f t="shared" si="36"/>
        <v>18649.1</v>
      </c>
      <c r="J116" s="149">
        <f t="shared" si="36"/>
        <v>0</v>
      </c>
      <c r="K116" s="149">
        <f t="shared" si="36"/>
        <v>-44.76999999999998</v>
      </c>
      <c r="L116" s="255"/>
      <c r="M116" s="167"/>
    </row>
    <row r="117" spans="1:13" s="29" customFormat="1" ht="17.25" customHeight="1">
      <c r="A117" s="173" t="s">
        <v>274</v>
      </c>
      <c r="B117" s="174" t="s">
        <v>41</v>
      </c>
      <c r="C117" s="185" t="s">
        <v>1003</v>
      </c>
      <c r="D117" s="207">
        <f>5993.87-2062</f>
        <v>3931.87</v>
      </c>
      <c r="E117" s="206">
        <f>D117</f>
        <v>3931.87</v>
      </c>
      <c r="F117" s="206">
        <f>1943.55+1943.55</f>
        <v>3887.1</v>
      </c>
      <c r="G117" s="206"/>
      <c r="H117" s="206"/>
      <c r="I117" s="206">
        <f aca="true" t="shared" si="37" ref="I117:I124">F117</f>
        <v>3887.1</v>
      </c>
      <c r="J117" s="206"/>
      <c r="K117" s="221">
        <f t="shared" si="24"/>
        <v>-44.76999999999998</v>
      </c>
      <c r="L117" s="255"/>
      <c r="M117" s="163"/>
    </row>
    <row r="118" spans="1:13" s="29" customFormat="1" ht="17.25" customHeight="1">
      <c r="A118" s="123" t="s">
        <v>196</v>
      </c>
      <c r="B118" s="174"/>
      <c r="C118" s="185" t="s">
        <v>1004</v>
      </c>
      <c r="D118" s="207">
        <f>12700+2062</f>
        <v>14762</v>
      </c>
      <c r="E118" s="206">
        <f>D118</f>
        <v>14762</v>
      </c>
      <c r="F118" s="206">
        <f>6829+2355+1021+3045+455+1050+7</f>
        <v>14762</v>
      </c>
      <c r="G118" s="206"/>
      <c r="H118" s="206"/>
      <c r="I118" s="206">
        <f>F118</f>
        <v>14762</v>
      </c>
      <c r="J118" s="206"/>
      <c r="K118" s="221">
        <f t="shared" si="24"/>
        <v>0</v>
      </c>
      <c r="L118" s="255"/>
      <c r="M118" s="163"/>
    </row>
    <row r="119" spans="1:13" s="29" customFormat="1" ht="35.25" customHeight="1" hidden="1">
      <c r="A119" s="625" t="s">
        <v>988</v>
      </c>
      <c r="B119" s="181"/>
      <c r="C119" s="192"/>
      <c r="D119" s="218">
        <f>D120</f>
        <v>0</v>
      </c>
      <c r="E119" s="218">
        <f aca="true" t="shared" si="38" ref="E119:K119">E120</f>
        <v>0</v>
      </c>
      <c r="F119" s="218">
        <f t="shared" si="38"/>
        <v>0</v>
      </c>
      <c r="G119" s="218">
        <f t="shared" si="38"/>
        <v>0</v>
      </c>
      <c r="H119" s="218">
        <f t="shared" si="38"/>
        <v>0</v>
      </c>
      <c r="I119" s="218">
        <f t="shared" si="38"/>
        <v>0</v>
      </c>
      <c r="J119" s="218">
        <f t="shared" si="38"/>
        <v>0</v>
      </c>
      <c r="K119" s="218">
        <f t="shared" si="38"/>
        <v>0</v>
      </c>
      <c r="L119" s="255"/>
      <c r="M119" s="163"/>
    </row>
    <row r="120" spans="1:13" s="29" customFormat="1" ht="17.25" customHeight="1" hidden="1">
      <c r="A120" s="123" t="s">
        <v>196</v>
      </c>
      <c r="B120" s="174"/>
      <c r="C120" s="185" t="s">
        <v>989</v>
      </c>
      <c r="D120" s="207">
        <v>0</v>
      </c>
      <c r="E120" s="206">
        <f>D120</f>
        <v>0</v>
      </c>
      <c r="F120" s="206"/>
      <c r="G120" s="206"/>
      <c r="H120" s="206"/>
      <c r="I120" s="206">
        <f t="shared" si="37"/>
        <v>0</v>
      </c>
      <c r="J120" s="206"/>
      <c r="K120" s="221">
        <f t="shared" si="24"/>
        <v>0</v>
      </c>
      <c r="L120" s="255"/>
      <c r="M120" s="163"/>
    </row>
    <row r="121" spans="1:13" s="29" customFormat="1" ht="19.5" hidden="1">
      <c r="A121" s="109" t="s">
        <v>233</v>
      </c>
      <c r="B121" s="115"/>
      <c r="C121" s="201"/>
      <c r="D121" s="218">
        <f aca="true" t="shared" si="39" ref="D121:J121">D122+D123+D124</f>
        <v>0</v>
      </c>
      <c r="E121" s="206">
        <f>D121</f>
        <v>0</v>
      </c>
      <c r="F121" s="218">
        <f t="shared" si="39"/>
        <v>0</v>
      </c>
      <c r="G121" s="218">
        <f t="shared" si="39"/>
        <v>0</v>
      </c>
      <c r="H121" s="218">
        <f t="shared" si="39"/>
        <v>0</v>
      </c>
      <c r="I121" s="149">
        <f t="shared" si="37"/>
        <v>0</v>
      </c>
      <c r="J121" s="218">
        <f t="shared" si="39"/>
        <v>0</v>
      </c>
      <c r="K121" s="221">
        <f t="shared" si="24"/>
        <v>0</v>
      </c>
      <c r="L121" s="255"/>
      <c r="M121" s="163"/>
    </row>
    <row r="122" spans="1:13" s="29" customFormat="1" ht="18.75" hidden="1">
      <c r="A122" s="106" t="s">
        <v>196</v>
      </c>
      <c r="B122" s="96" t="s">
        <v>41</v>
      </c>
      <c r="C122" s="194" t="s">
        <v>275</v>
      </c>
      <c r="D122" s="207">
        <v>0</v>
      </c>
      <c r="E122" s="206">
        <f>D122</f>
        <v>0</v>
      </c>
      <c r="F122" s="206">
        <v>0</v>
      </c>
      <c r="G122" s="207"/>
      <c r="H122" s="207"/>
      <c r="I122" s="206">
        <f t="shared" si="37"/>
        <v>0</v>
      </c>
      <c r="J122" s="207"/>
      <c r="K122" s="221">
        <f t="shared" si="24"/>
        <v>0</v>
      </c>
      <c r="L122" s="255"/>
      <c r="M122" s="163"/>
    </row>
    <row r="123" spans="1:13" s="29" customFormat="1" ht="22.5" customHeight="1" hidden="1">
      <c r="A123" s="123" t="s">
        <v>197</v>
      </c>
      <c r="B123" s="174" t="s">
        <v>41</v>
      </c>
      <c r="C123" s="185" t="s">
        <v>275</v>
      </c>
      <c r="D123" s="206">
        <v>0</v>
      </c>
      <c r="E123" s="206">
        <f>D123</f>
        <v>0</v>
      </c>
      <c r="F123" s="206">
        <v>0</v>
      </c>
      <c r="G123" s="206">
        <v>0</v>
      </c>
      <c r="H123" s="206">
        <v>0</v>
      </c>
      <c r="I123" s="206">
        <f t="shared" si="37"/>
        <v>0</v>
      </c>
      <c r="J123" s="206">
        <v>0</v>
      </c>
      <c r="K123" s="221">
        <f t="shared" si="24"/>
        <v>0</v>
      </c>
      <c r="L123" s="255"/>
      <c r="M123" s="163"/>
    </row>
    <row r="124" spans="1:13" s="29" customFormat="1" ht="21.75" customHeight="1" hidden="1">
      <c r="A124" s="178" t="s">
        <v>141</v>
      </c>
      <c r="B124" s="174" t="s">
        <v>41</v>
      </c>
      <c r="C124" s="185" t="s">
        <v>320</v>
      </c>
      <c r="D124" s="206">
        <v>0</v>
      </c>
      <c r="E124" s="206">
        <f>D124</f>
        <v>0</v>
      </c>
      <c r="F124" s="206">
        <v>0</v>
      </c>
      <c r="G124" s="206">
        <v>0</v>
      </c>
      <c r="H124" s="206">
        <v>0</v>
      </c>
      <c r="I124" s="206">
        <f t="shared" si="37"/>
        <v>0</v>
      </c>
      <c r="J124" s="206">
        <v>0</v>
      </c>
      <c r="K124" s="221">
        <f t="shared" si="24"/>
        <v>0</v>
      </c>
      <c r="L124" s="255"/>
      <c r="M124" s="163"/>
    </row>
    <row r="125" spans="1:13" s="33" customFormat="1" ht="18">
      <c r="A125" s="108" t="s">
        <v>169</v>
      </c>
      <c r="B125" s="34"/>
      <c r="C125" s="193"/>
      <c r="D125" s="205">
        <f aca="true" t="shared" si="40" ref="D125:K125">D126</f>
        <v>60000</v>
      </c>
      <c r="E125" s="205">
        <f t="shared" si="40"/>
        <v>60000</v>
      </c>
      <c r="F125" s="205">
        <f t="shared" si="40"/>
        <v>60000</v>
      </c>
      <c r="G125" s="205">
        <f t="shared" si="40"/>
        <v>60000</v>
      </c>
      <c r="H125" s="205">
        <f t="shared" si="40"/>
        <v>60000</v>
      </c>
      <c r="I125" s="205">
        <f t="shared" si="40"/>
        <v>60000</v>
      </c>
      <c r="J125" s="205">
        <f t="shared" si="40"/>
        <v>60000</v>
      </c>
      <c r="K125" s="205">
        <f t="shared" si="40"/>
        <v>0</v>
      </c>
      <c r="L125" s="256"/>
      <c r="M125" s="156"/>
    </row>
    <row r="126" spans="1:13" s="29" customFormat="1" ht="19.5" customHeight="1">
      <c r="A126" s="629" t="s">
        <v>996</v>
      </c>
      <c r="B126" s="96" t="s">
        <v>41</v>
      </c>
      <c r="C126" s="194" t="s">
        <v>995</v>
      </c>
      <c r="D126" s="207">
        <f>45000+15000</f>
        <v>60000</v>
      </c>
      <c r="E126" s="207">
        <f>D126</f>
        <v>60000</v>
      </c>
      <c r="F126" s="207">
        <f>5000+5000+5000+5000+5000+5000+5000+5000+5000+5000+10000</f>
        <v>60000</v>
      </c>
      <c r="G126" s="207">
        <f>F126</f>
        <v>60000</v>
      </c>
      <c r="H126" s="207">
        <f>G126</f>
        <v>60000</v>
      </c>
      <c r="I126" s="207">
        <f>H126</f>
        <v>60000</v>
      </c>
      <c r="J126" s="207">
        <f>I126</f>
        <v>60000</v>
      </c>
      <c r="K126" s="221">
        <f t="shared" si="24"/>
        <v>0</v>
      </c>
      <c r="L126" s="255"/>
      <c r="M126" s="163"/>
    </row>
    <row r="127" spans="1:13" s="29" customFormat="1" ht="18.75" hidden="1">
      <c r="A127" s="105" t="s">
        <v>46</v>
      </c>
      <c r="B127" s="96"/>
      <c r="C127" s="195"/>
      <c r="D127" s="207"/>
      <c r="E127" s="207"/>
      <c r="F127" s="148"/>
      <c r="G127" s="207"/>
      <c r="H127" s="207"/>
      <c r="I127" s="207"/>
      <c r="J127" s="207"/>
      <c r="K127" s="221">
        <f t="shared" si="24"/>
        <v>0</v>
      </c>
      <c r="L127" s="255"/>
      <c r="M127" s="163"/>
    </row>
    <row r="128" spans="1:13" s="29" customFormat="1" ht="18.75" hidden="1">
      <c r="A128" s="106" t="s">
        <v>61</v>
      </c>
      <c r="B128" s="96"/>
      <c r="C128" s="195" t="s">
        <v>62</v>
      </c>
      <c r="D128" s="207"/>
      <c r="E128" s="207"/>
      <c r="F128" s="148"/>
      <c r="G128" s="207">
        <f>G126</f>
        <v>60000</v>
      </c>
      <c r="H128" s="207">
        <f>H126</f>
        <v>60000</v>
      </c>
      <c r="I128" s="207"/>
      <c r="J128" s="207">
        <f>J126</f>
        <v>60000</v>
      </c>
      <c r="K128" s="221">
        <f t="shared" si="24"/>
        <v>0</v>
      </c>
      <c r="L128" s="255"/>
      <c r="M128" s="163"/>
    </row>
    <row r="129" spans="1:13" s="33" customFormat="1" ht="39">
      <c r="A129" s="224" t="s">
        <v>231</v>
      </c>
      <c r="B129" s="129"/>
      <c r="C129" s="193"/>
      <c r="D129" s="205">
        <f aca="true" t="shared" si="41" ref="D129:K129">D130+D131+D132+D133+D134+D135</f>
        <v>4000</v>
      </c>
      <c r="E129" s="205">
        <f t="shared" si="41"/>
        <v>4000</v>
      </c>
      <c r="F129" s="205">
        <f t="shared" si="41"/>
        <v>4000</v>
      </c>
      <c r="G129" s="205">
        <f t="shared" si="41"/>
        <v>4000</v>
      </c>
      <c r="H129" s="205">
        <f t="shared" si="41"/>
        <v>4000</v>
      </c>
      <c r="I129" s="205">
        <f t="shared" si="41"/>
        <v>4000</v>
      </c>
      <c r="J129" s="205">
        <f t="shared" si="41"/>
        <v>4000</v>
      </c>
      <c r="K129" s="205">
        <f t="shared" si="41"/>
        <v>0</v>
      </c>
      <c r="L129" s="256"/>
      <c r="M129" s="156"/>
    </row>
    <row r="130" spans="1:13" s="29" customFormat="1" ht="52.5" customHeight="1">
      <c r="A130" s="106" t="s">
        <v>223</v>
      </c>
      <c r="B130" s="96" t="s">
        <v>41</v>
      </c>
      <c r="C130" s="185" t="s">
        <v>982</v>
      </c>
      <c r="D130" s="206">
        <v>4000</v>
      </c>
      <c r="E130" s="207">
        <f aca="true" t="shared" si="42" ref="E130:E135">D130</f>
        <v>4000</v>
      </c>
      <c r="F130" s="207">
        <v>4000</v>
      </c>
      <c r="G130" s="207">
        <f>F130</f>
        <v>4000</v>
      </c>
      <c r="H130" s="207">
        <f>G130</f>
        <v>4000</v>
      </c>
      <c r="I130" s="207">
        <f aca="true" t="shared" si="43" ref="I130:I135">F130</f>
        <v>4000</v>
      </c>
      <c r="J130" s="207">
        <f>I130</f>
        <v>4000</v>
      </c>
      <c r="K130" s="221">
        <f t="shared" si="24"/>
        <v>0</v>
      </c>
      <c r="L130" s="255"/>
      <c r="M130" s="163"/>
    </row>
    <row r="131" spans="1:13" s="29" customFormat="1" ht="32.25" hidden="1">
      <c r="A131" s="106" t="s">
        <v>63</v>
      </c>
      <c r="B131" s="96" t="s">
        <v>41</v>
      </c>
      <c r="C131" s="28" t="s">
        <v>64</v>
      </c>
      <c r="D131" s="207"/>
      <c r="E131" s="207">
        <f t="shared" si="42"/>
        <v>0</v>
      </c>
      <c r="F131" s="148"/>
      <c r="G131" s="207">
        <v>0</v>
      </c>
      <c r="H131" s="207">
        <v>0</v>
      </c>
      <c r="I131" s="207">
        <f t="shared" si="43"/>
        <v>0</v>
      </c>
      <c r="J131" s="207"/>
      <c r="K131" s="221">
        <f aca="true" t="shared" si="44" ref="K131:K137">E131-I131</f>
        <v>0</v>
      </c>
      <c r="L131" s="255"/>
      <c r="M131" s="163"/>
    </row>
    <row r="132" spans="1:13" s="29" customFormat="1" ht="32.25" hidden="1">
      <c r="A132" s="106" t="s">
        <v>63</v>
      </c>
      <c r="B132" s="96" t="s">
        <v>41</v>
      </c>
      <c r="C132" s="28" t="s">
        <v>65</v>
      </c>
      <c r="D132" s="207"/>
      <c r="E132" s="207">
        <f t="shared" si="42"/>
        <v>0</v>
      </c>
      <c r="F132" s="148"/>
      <c r="G132" s="207">
        <v>0</v>
      </c>
      <c r="H132" s="207">
        <v>0</v>
      </c>
      <c r="I132" s="207">
        <f t="shared" si="43"/>
        <v>0</v>
      </c>
      <c r="J132" s="207"/>
      <c r="K132" s="221">
        <f t="shared" si="44"/>
        <v>0</v>
      </c>
      <c r="L132" s="255"/>
      <c r="M132" s="163"/>
    </row>
    <row r="133" spans="1:13" s="29" customFormat="1" ht="32.25" hidden="1">
      <c r="A133" s="106" t="s">
        <v>63</v>
      </c>
      <c r="B133" s="96" t="s">
        <v>41</v>
      </c>
      <c r="C133" s="28" t="s">
        <v>66</v>
      </c>
      <c r="D133" s="207"/>
      <c r="E133" s="207">
        <f t="shared" si="42"/>
        <v>0</v>
      </c>
      <c r="F133" s="148"/>
      <c r="G133" s="207">
        <v>0</v>
      </c>
      <c r="H133" s="207">
        <v>0</v>
      </c>
      <c r="I133" s="207">
        <f t="shared" si="43"/>
        <v>0</v>
      </c>
      <c r="J133" s="207"/>
      <c r="K133" s="221">
        <f t="shared" si="44"/>
        <v>0</v>
      </c>
      <c r="L133" s="255"/>
      <c r="M133" s="163"/>
    </row>
    <row r="134" spans="1:13" s="29" customFormat="1" ht="32.25" hidden="1">
      <c r="A134" s="106" t="s">
        <v>63</v>
      </c>
      <c r="B134" s="96" t="s">
        <v>41</v>
      </c>
      <c r="C134" s="28" t="s">
        <v>67</v>
      </c>
      <c r="D134" s="207"/>
      <c r="E134" s="207">
        <f t="shared" si="42"/>
        <v>0</v>
      </c>
      <c r="F134" s="148"/>
      <c r="G134" s="207">
        <v>0</v>
      </c>
      <c r="H134" s="207">
        <v>0</v>
      </c>
      <c r="I134" s="207">
        <f t="shared" si="43"/>
        <v>0</v>
      </c>
      <c r="J134" s="207"/>
      <c r="K134" s="221">
        <f t="shared" si="44"/>
        <v>0</v>
      </c>
      <c r="L134" s="255"/>
      <c r="M134" s="163"/>
    </row>
    <row r="135" spans="1:13" s="29" customFormat="1" ht="25.5" customHeight="1" hidden="1">
      <c r="A135" s="106" t="s">
        <v>63</v>
      </c>
      <c r="B135" s="96" t="s">
        <v>41</v>
      </c>
      <c r="C135" s="28" t="s">
        <v>68</v>
      </c>
      <c r="D135" s="207"/>
      <c r="E135" s="207">
        <f t="shared" si="42"/>
        <v>0</v>
      </c>
      <c r="F135" s="148"/>
      <c r="G135" s="207">
        <v>0</v>
      </c>
      <c r="H135" s="207">
        <v>0</v>
      </c>
      <c r="I135" s="207">
        <f t="shared" si="43"/>
        <v>0</v>
      </c>
      <c r="J135" s="207"/>
      <c r="K135" s="221">
        <f t="shared" si="44"/>
        <v>0</v>
      </c>
      <c r="L135" s="255"/>
      <c r="M135" s="163"/>
    </row>
    <row r="136" spans="1:13" s="29" customFormat="1" ht="12" customHeight="1" hidden="1">
      <c r="A136" s="106" t="s">
        <v>60</v>
      </c>
      <c r="B136" s="96" t="s">
        <v>41</v>
      </c>
      <c r="C136" s="61" t="s">
        <v>69</v>
      </c>
      <c r="D136" s="207">
        <v>130000</v>
      </c>
      <c r="E136" s="207">
        <v>0</v>
      </c>
      <c r="F136" s="148"/>
      <c r="G136" s="207">
        <v>0</v>
      </c>
      <c r="H136" s="207">
        <v>0</v>
      </c>
      <c r="I136" s="207">
        <v>0</v>
      </c>
      <c r="J136" s="207"/>
      <c r="K136" s="221">
        <f t="shared" si="44"/>
        <v>0</v>
      </c>
      <c r="L136" s="255"/>
      <c r="M136" s="163"/>
    </row>
    <row r="137" spans="2:11" ht="18" hidden="1">
      <c r="B137" s="97"/>
      <c r="C137" s="97"/>
      <c r="D137" s="196"/>
      <c r="E137" s="219"/>
      <c r="G137" s="196"/>
      <c r="H137" s="220"/>
      <c r="I137" s="196"/>
      <c r="J137" s="196"/>
      <c r="K137" s="221">
        <f t="shared" si="44"/>
        <v>0</v>
      </c>
    </row>
    <row r="138" spans="1:11" ht="15" customHeight="1">
      <c r="A138" s="111" t="s">
        <v>70</v>
      </c>
      <c r="B138" s="51" t="s">
        <v>71</v>
      </c>
      <c r="C138" s="51" t="s">
        <v>72</v>
      </c>
      <c r="D138" s="168">
        <f>'1. Доходы бюджета (1)'!D16-'2. Расходы бюджета (1)'!D6</f>
        <v>0</v>
      </c>
      <c r="E138" s="168">
        <f>'1. Доходы бюджета (1)'!D16-'2. Расходы бюджета (1)'!D6</f>
        <v>0</v>
      </c>
      <c r="F138" s="168">
        <f>'1. Доходы бюджета (1)'!F16-'2. Расходы бюджета (1)'!F6</f>
        <v>443084.26000000024</v>
      </c>
      <c r="G138" s="168">
        <f>'1. Доходы бюджета (1)'!G16-'2. Расходы бюджета (1)'!G6</f>
        <v>-64000</v>
      </c>
      <c r="H138" s="168">
        <f>'1. Доходы бюджета (1)'!H16-'2. Расходы бюджета (1)'!H6</f>
        <v>2697178.1399999997</v>
      </c>
      <c r="I138" s="168">
        <f>F138</f>
        <v>443084.26000000024</v>
      </c>
      <c r="J138" s="168">
        <f>'1. Доходы бюджета (1)'!J16-'2. Расходы бюджета (1)'!J6</f>
        <v>-64000</v>
      </c>
      <c r="K138" s="168">
        <f>'1. Доходы бюджета (1)'!K16-'2. Расходы бюджета (1)'!K6</f>
        <v>86227.07999999997</v>
      </c>
    </row>
    <row r="139" spans="1:11" ht="43.5" customHeight="1">
      <c r="A139" s="595" t="s">
        <v>946</v>
      </c>
      <c r="B139" s="595"/>
      <c r="C139" s="595"/>
      <c r="D139" s="595"/>
      <c r="E139" s="595"/>
      <c r="G139" s="19"/>
      <c r="H139" s="20"/>
      <c r="I139" s="19"/>
      <c r="J139" s="18"/>
      <c r="K139" s="18"/>
    </row>
    <row r="140" spans="1:11" ht="36" customHeight="1">
      <c r="A140" s="647"/>
      <c r="B140" s="647"/>
      <c r="C140" s="647"/>
      <c r="D140" s="647"/>
      <c r="E140" s="647"/>
      <c r="F140" s="647"/>
      <c r="G140" s="36"/>
      <c r="I140" s="614"/>
      <c r="J140" s="614"/>
      <c r="K140" s="614"/>
    </row>
    <row r="141" spans="4:11" ht="18.75" customHeight="1" hidden="1">
      <c r="D141" s="128" t="e">
        <f>(D19+D21+D22+D23+D26+D33+#REF!+D72+D74+D76+D85+D98+D104+D108+#REF!+#REF!+#REF!)-D109-D21-164940-211750-214456-1070017</f>
        <v>#REF!</v>
      </c>
      <c r="I141" s="18"/>
      <c r="J141" s="18"/>
      <c r="K141" s="18"/>
    </row>
    <row r="142" spans="1:11" ht="0.75" customHeight="1">
      <c r="A142" s="169" t="s">
        <v>260</v>
      </c>
      <c r="D142" s="128"/>
      <c r="I142" s="615"/>
      <c r="J142" s="18"/>
      <c r="K142" s="18"/>
    </row>
    <row r="143" spans="1:11" ht="18" customHeight="1">
      <c r="A143" s="169"/>
      <c r="I143" s="18"/>
      <c r="J143" s="18"/>
      <c r="K143" s="18"/>
    </row>
    <row r="144" ht="11.25" customHeight="1" hidden="1">
      <c r="C144" s="245" t="s">
        <v>246</v>
      </c>
    </row>
    <row r="145" spans="1:5" ht="15.75" hidden="1">
      <c r="A145" s="239"/>
      <c r="C145" s="246" t="s">
        <v>245</v>
      </c>
      <c r="D145" s="247">
        <f>1369000-D7-D10-D28-D67</f>
        <v>-316388.46</v>
      </c>
      <c r="E145" s="248" t="s">
        <v>247</v>
      </c>
    </row>
    <row r="146" ht="15.75" hidden="1">
      <c r="E146" s="248" t="s">
        <v>248</v>
      </c>
    </row>
    <row r="152" spans="4:5" ht="15.75">
      <c r="D152" s="279"/>
      <c r="E152" s="264"/>
    </row>
    <row r="164" ht="15.75">
      <c r="D164" s="128"/>
    </row>
  </sheetData>
  <sheetProtection selectLockedCells="1" selectUnlockedCells="1"/>
  <mergeCells count="9">
    <mergeCell ref="A140:F140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CJ41" sqref="CJ41"/>
    </sheetView>
  </sheetViews>
  <sheetFormatPr defaultColWidth="0.875" defaultRowHeight="12.75"/>
  <cols>
    <col min="1" max="40" width="0.875" style="265" customWidth="1"/>
    <col min="41" max="41" width="8.00390625" style="265" customWidth="1"/>
    <col min="42" max="82" width="0.875" style="265" customWidth="1"/>
    <col min="83" max="83" width="2.125" style="265" customWidth="1"/>
    <col min="84" max="99" width="0.875" style="265" customWidth="1"/>
    <col min="100" max="100" width="6.375" style="265" customWidth="1"/>
    <col min="101" max="16384" width="0.875" style="265" customWidth="1"/>
  </cols>
  <sheetData>
    <row r="1" spans="2:149" ht="12.75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43" t="s">
        <v>282</v>
      </c>
    </row>
    <row r="2" spans="1:149" ht="19.5" customHeight="1">
      <c r="A2" s="665" t="s">
        <v>283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665"/>
      <c r="BE2" s="665"/>
      <c r="BF2" s="665"/>
      <c r="BG2" s="665"/>
      <c r="BH2" s="665"/>
      <c r="BI2" s="665"/>
      <c r="BJ2" s="665"/>
      <c r="BK2" s="665"/>
      <c r="BL2" s="665"/>
      <c r="BM2" s="665"/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5"/>
      <c r="CF2" s="665"/>
      <c r="CG2" s="665"/>
      <c r="CH2" s="665"/>
      <c r="CI2" s="665"/>
      <c r="CJ2" s="665"/>
      <c r="CK2" s="665"/>
      <c r="CL2" s="665"/>
      <c r="CM2" s="665"/>
      <c r="CN2" s="665"/>
      <c r="CO2" s="665"/>
      <c r="CP2" s="665"/>
      <c r="CQ2" s="665"/>
      <c r="CR2" s="665"/>
      <c r="CS2" s="665"/>
      <c r="CT2" s="665"/>
      <c r="CU2" s="665"/>
      <c r="CV2" s="665"/>
      <c r="CW2" s="665"/>
      <c r="CX2" s="665"/>
      <c r="CY2" s="665"/>
      <c r="CZ2" s="665"/>
      <c r="DA2" s="665"/>
      <c r="DB2" s="665"/>
      <c r="DC2" s="665"/>
      <c r="DD2" s="665"/>
      <c r="DE2" s="665"/>
      <c r="DF2" s="665"/>
      <c r="DG2" s="665"/>
      <c r="DH2" s="665"/>
      <c r="DI2" s="665"/>
      <c r="DJ2" s="665"/>
      <c r="DK2" s="665"/>
      <c r="DL2" s="665"/>
      <c r="DM2" s="665"/>
      <c r="DN2" s="665"/>
      <c r="DO2" s="665"/>
      <c r="DP2" s="665"/>
      <c r="DQ2" s="665"/>
      <c r="DR2" s="665"/>
      <c r="DS2" s="665"/>
      <c r="DT2" s="665"/>
      <c r="DU2" s="665"/>
      <c r="DV2" s="665"/>
      <c r="DW2" s="665"/>
      <c r="DX2" s="665"/>
      <c r="DY2" s="665"/>
      <c r="DZ2" s="665"/>
      <c r="EA2" s="665"/>
      <c r="EB2" s="665"/>
      <c r="EC2" s="665"/>
      <c r="ED2" s="665"/>
      <c r="EE2" s="665"/>
      <c r="EF2" s="665"/>
      <c r="EG2" s="665"/>
      <c r="EH2" s="665"/>
      <c r="EI2" s="665"/>
      <c r="EJ2" s="665"/>
      <c r="EK2" s="665"/>
      <c r="EL2" s="665"/>
      <c r="EM2" s="665"/>
      <c r="EN2" s="665"/>
      <c r="EO2" s="665"/>
      <c r="EP2" s="665"/>
      <c r="EQ2" s="665"/>
      <c r="ER2" s="665"/>
      <c r="ES2" s="665"/>
    </row>
    <row r="3" spans="1:149" ht="11.25" customHeight="1">
      <c r="A3" s="653" t="s">
        <v>13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4"/>
      <c r="AP3" s="659" t="s">
        <v>284</v>
      </c>
      <c r="AQ3" s="653"/>
      <c r="AR3" s="653"/>
      <c r="AS3" s="653"/>
      <c r="AT3" s="653"/>
      <c r="AU3" s="654"/>
      <c r="AV3" s="659" t="s">
        <v>285</v>
      </c>
      <c r="AW3" s="653"/>
      <c r="AX3" s="653"/>
      <c r="AY3" s="653"/>
      <c r="AZ3" s="653"/>
      <c r="BA3" s="653"/>
      <c r="BB3" s="653"/>
      <c r="BC3" s="653"/>
      <c r="BD3" s="653"/>
      <c r="BE3" s="653"/>
      <c r="BF3" s="653"/>
      <c r="BG3" s="653"/>
      <c r="BH3" s="653"/>
      <c r="BI3" s="653"/>
      <c r="BJ3" s="653"/>
      <c r="BK3" s="654"/>
      <c r="BL3" s="659" t="s">
        <v>312</v>
      </c>
      <c r="BM3" s="653"/>
      <c r="BN3" s="653"/>
      <c r="BO3" s="653"/>
      <c r="BP3" s="653"/>
      <c r="BQ3" s="653"/>
      <c r="BR3" s="653"/>
      <c r="BS3" s="653"/>
      <c r="BT3" s="653"/>
      <c r="BU3" s="653"/>
      <c r="BV3" s="653"/>
      <c r="BW3" s="653"/>
      <c r="BX3" s="653"/>
      <c r="BY3" s="653"/>
      <c r="BZ3" s="653"/>
      <c r="CA3" s="653"/>
      <c r="CB3" s="653"/>
      <c r="CC3" s="653"/>
      <c r="CD3" s="653"/>
      <c r="CE3" s="654"/>
      <c r="CF3" s="663" t="s">
        <v>15</v>
      </c>
      <c r="CG3" s="661"/>
      <c r="CH3" s="661"/>
      <c r="CI3" s="661"/>
      <c r="CJ3" s="661"/>
      <c r="CK3" s="661"/>
      <c r="CL3" s="661"/>
      <c r="CM3" s="661"/>
      <c r="CN3" s="661"/>
      <c r="CO3" s="661"/>
      <c r="CP3" s="661"/>
      <c r="CQ3" s="661"/>
      <c r="CR3" s="661"/>
      <c r="CS3" s="661"/>
      <c r="CT3" s="661"/>
      <c r="CU3" s="661"/>
      <c r="CV3" s="661"/>
      <c r="CW3" s="661"/>
      <c r="CX3" s="661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1"/>
      <c r="DK3" s="661"/>
      <c r="DL3" s="661"/>
      <c r="DM3" s="661"/>
      <c r="DN3" s="661"/>
      <c r="DO3" s="661"/>
      <c r="DP3" s="661"/>
      <c r="DQ3" s="661"/>
      <c r="DR3" s="661"/>
      <c r="DS3" s="661"/>
      <c r="DT3" s="661"/>
      <c r="DU3" s="661"/>
      <c r="DV3" s="661"/>
      <c r="DW3" s="661"/>
      <c r="DX3" s="661"/>
      <c r="DY3" s="661"/>
      <c r="DZ3" s="661"/>
      <c r="EA3" s="661"/>
      <c r="EB3" s="662"/>
      <c r="EC3" s="659" t="s">
        <v>315</v>
      </c>
      <c r="ED3" s="653"/>
      <c r="EE3" s="653"/>
      <c r="EF3" s="653"/>
      <c r="EG3" s="653"/>
      <c r="EH3" s="653"/>
      <c r="EI3" s="653"/>
      <c r="EJ3" s="653"/>
      <c r="EK3" s="653"/>
      <c r="EL3" s="653"/>
      <c r="EM3" s="653"/>
      <c r="EN3" s="653"/>
      <c r="EO3" s="653"/>
      <c r="EP3" s="653"/>
      <c r="EQ3" s="653"/>
      <c r="ER3" s="653"/>
      <c r="ES3" s="654"/>
    </row>
    <row r="4" spans="1:149" ht="114.75" customHeight="1">
      <c r="A4" s="655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6"/>
      <c r="AP4" s="660"/>
      <c r="AQ4" s="655"/>
      <c r="AR4" s="655"/>
      <c r="AS4" s="655"/>
      <c r="AT4" s="655"/>
      <c r="AU4" s="656"/>
      <c r="AV4" s="660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6"/>
      <c r="BL4" s="660"/>
      <c r="BM4" s="655"/>
      <c r="BN4" s="655"/>
      <c r="BO4" s="655"/>
      <c r="BP4" s="655"/>
      <c r="BQ4" s="655"/>
      <c r="BR4" s="655"/>
      <c r="BS4" s="655"/>
      <c r="BT4" s="655"/>
      <c r="BU4" s="655"/>
      <c r="BV4" s="655"/>
      <c r="BW4" s="655"/>
      <c r="BX4" s="655"/>
      <c r="BY4" s="655"/>
      <c r="BZ4" s="655"/>
      <c r="CA4" s="655"/>
      <c r="CB4" s="655"/>
      <c r="CC4" s="655"/>
      <c r="CD4" s="655"/>
      <c r="CE4" s="656"/>
      <c r="CF4" s="661" t="s">
        <v>312</v>
      </c>
      <c r="CG4" s="661"/>
      <c r="CH4" s="661"/>
      <c r="CI4" s="661"/>
      <c r="CJ4" s="661"/>
      <c r="CK4" s="661"/>
      <c r="CL4" s="661"/>
      <c r="CM4" s="661"/>
      <c r="CN4" s="661"/>
      <c r="CO4" s="661"/>
      <c r="CP4" s="661"/>
      <c r="CQ4" s="661"/>
      <c r="CR4" s="661"/>
      <c r="CS4" s="661"/>
      <c r="CT4" s="661"/>
      <c r="CU4" s="661"/>
      <c r="CV4" s="662"/>
      <c r="CW4" s="663" t="s">
        <v>313</v>
      </c>
      <c r="CX4" s="661"/>
      <c r="CY4" s="661"/>
      <c r="CZ4" s="661"/>
      <c r="DA4" s="661"/>
      <c r="DB4" s="661"/>
      <c r="DC4" s="661"/>
      <c r="DD4" s="661"/>
      <c r="DE4" s="661"/>
      <c r="DF4" s="661"/>
      <c r="DG4" s="661"/>
      <c r="DH4" s="661"/>
      <c r="DI4" s="661"/>
      <c r="DJ4" s="661"/>
      <c r="DK4" s="661"/>
      <c r="DL4" s="661"/>
      <c r="DM4" s="662"/>
      <c r="DN4" s="663" t="s">
        <v>314</v>
      </c>
      <c r="DO4" s="661"/>
      <c r="DP4" s="661"/>
      <c r="DQ4" s="661"/>
      <c r="DR4" s="661"/>
      <c r="DS4" s="661"/>
      <c r="DT4" s="661"/>
      <c r="DU4" s="661"/>
      <c r="DV4" s="661"/>
      <c r="DW4" s="661"/>
      <c r="DX4" s="661"/>
      <c r="DY4" s="661"/>
      <c r="DZ4" s="661"/>
      <c r="EA4" s="661"/>
      <c r="EB4" s="662"/>
      <c r="EC4" s="660"/>
      <c r="ED4" s="655"/>
      <c r="EE4" s="655"/>
      <c r="EF4" s="655"/>
      <c r="EG4" s="655"/>
      <c r="EH4" s="655"/>
      <c r="EI4" s="655"/>
      <c r="EJ4" s="655"/>
      <c r="EK4" s="655"/>
      <c r="EL4" s="655"/>
      <c r="EM4" s="655"/>
      <c r="EN4" s="655"/>
      <c r="EO4" s="655"/>
      <c r="EP4" s="655"/>
      <c r="EQ4" s="655"/>
      <c r="ER4" s="655"/>
      <c r="ES4" s="656"/>
    </row>
    <row r="5" spans="1:149" ht="13.5" thickBot="1">
      <c r="A5" s="695">
        <v>1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6"/>
      <c r="AP5" s="657">
        <v>2</v>
      </c>
      <c r="AQ5" s="658"/>
      <c r="AR5" s="658"/>
      <c r="AS5" s="658"/>
      <c r="AT5" s="658"/>
      <c r="AU5" s="664"/>
      <c r="AV5" s="657">
        <v>3</v>
      </c>
      <c r="AW5" s="658"/>
      <c r="AX5" s="658"/>
      <c r="AY5" s="658"/>
      <c r="AZ5" s="658"/>
      <c r="BA5" s="658"/>
      <c r="BB5" s="658"/>
      <c r="BC5" s="658"/>
      <c r="BD5" s="658"/>
      <c r="BE5" s="666"/>
      <c r="BF5" s="666"/>
      <c r="BG5" s="666"/>
      <c r="BH5" s="666"/>
      <c r="BI5" s="666"/>
      <c r="BJ5" s="666"/>
      <c r="BK5" s="667"/>
      <c r="BL5" s="657">
        <v>4</v>
      </c>
      <c r="BM5" s="658"/>
      <c r="BN5" s="658"/>
      <c r="BO5" s="658"/>
      <c r="BP5" s="658"/>
      <c r="BQ5" s="658"/>
      <c r="BR5" s="658"/>
      <c r="BS5" s="658"/>
      <c r="BT5" s="658"/>
      <c r="BU5" s="658"/>
      <c r="BV5" s="658"/>
      <c r="BW5" s="658"/>
      <c r="BX5" s="658"/>
      <c r="BY5" s="658"/>
      <c r="BZ5" s="658"/>
      <c r="CA5" s="658"/>
      <c r="CB5" s="658"/>
      <c r="CC5" s="658"/>
      <c r="CD5" s="658"/>
      <c r="CE5" s="664"/>
      <c r="CF5" s="657">
        <v>5</v>
      </c>
      <c r="CG5" s="658"/>
      <c r="CH5" s="658"/>
      <c r="CI5" s="658"/>
      <c r="CJ5" s="658"/>
      <c r="CK5" s="658"/>
      <c r="CL5" s="658"/>
      <c r="CM5" s="658"/>
      <c r="CN5" s="658"/>
      <c r="CO5" s="658"/>
      <c r="CP5" s="658"/>
      <c r="CQ5" s="658"/>
      <c r="CR5" s="658"/>
      <c r="CS5" s="658"/>
      <c r="CT5" s="658"/>
      <c r="CU5" s="658"/>
      <c r="CV5" s="664"/>
      <c r="CW5" s="657">
        <v>6</v>
      </c>
      <c r="CX5" s="658"/>
      <c r="CY5" s="658"/>
      <c r="CZ5" s="658"/>
      <c r="DA5" s="658"/>
      <c r="DB5" s="658"/>
      <c r="DC5" s="658"/>
      <c r="DD5" s="658"/>
      <c r="DE5" s="658"/>
      <c r="DF5" s="658"/>
      <c r="DG5" s="658"/>
      <c r="DH5" s="658"/>
      <c r="DI5" s="658"/>
      <c r="DJ5" s="658"/>
      <c r="DK5" s="658"/>
      <c r="DL5" s="658"/>
      <c r="DM5" s="664"/>
      <c r="DN5" s="657">
        <v>8</v>
      </c>
      <c r="DO5" s="658"/>
      <c r="DP5" s="658"/>
      <c r="DQ5" s="658"/>
      <c r="DR5" s="658"/>
      <c r="DS5" s="658"/>
      <c r="DT5" s="658"/>
      <c r="DU5" s="658"/>
      <c r="DV5" s="658"/>
      <c r="DW5" s="658"/>
      <c r="DX5" s="658"/>
      <c r="DY5" s="658"/>
      <c r="DZ5" s="658"/>
      <c r="EA5" s="658"/>
      <c r="EB5" s="664"/>
      <c r="EC5" s="657">
        <v>9</v>
      </c>
      <c r="ED5" s="658"/>
      <c r="EE5" s="658"/>
      <c r="EF5" s="658"/>
      <c r="EG5" s="658"/>
      <c r="EH5" s="658"/>
      <c r="EI5" s="658"/>
      <c r="EJ5" s="658"/>
      <c r="EK5" s="658"/>
      <c r="EL5" s="658"/>
      <c r="EM5" s="658"/>
      <c r="EN5" s="658"/>
      <c r="EO5" s="658"/>
      <c r="EP5" s="658"/>
      <c r="EQ5" s="658"/>
      <c r="ER5" s="658"/>
      <c r="ES5" s="658"/>
    </row>
    <row r="6" spans="1:149" ht="36" customHeight="1">
      <c r="A6" s="687" t="s">
        <v>288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8"/>
      <c r="AP6" s="689" t="s">
        <v>21</v>
      </c>
      <c r="AQ6" s="690"/>
      <c r="AR6" s="690"/>
      <c r="AS6" s="690"/>
      <c r="AT6" s="690"/>
      <c r="AU6" s="690"/>
      <c r="AV6" s="697" t="s">
        <v>289</v>
      </c>
      <c r="AW6" s="697"/>
      <c r="AX6" s="697"/>
      <c r="AY6" s="697"/>
      <c r="AZ6" s="697"/>
      <c r="BA6" s="697"/>
      <c r="BB6" s="697"/>
      <c r="BC6" s="697"/>
      <c r="BD6" s="697"/>
      <c r="BE6" s="698"/>
      <c r="BF6" s="699"/>
      <c r="BG6" s="699"/>
      <c r="BH6" s="699"/>
      <c r="BI6" s="699"/>
      <c r="BJ6" s="699"/>
      <c r="BK6" s="700"/>
      <c r="BL6" s="675">
        <f>BL20</f>
        <v>0</v>
      </c>
      <c r="BM6" s="668"/>
      <c r="BN6" s="668"/>
      <c r="BO6" s="668"/>
      <c r="BP6" s="668"/>
      <c r="BQ6" s="668"/>
      <c r="BR6" s="668"/>
      <c r="BS6" s="668"/>
      <c r="BT6" s="668"/>
      <c r="BU6" s="668"/>
      <c r="BV6" s="668"/>
      <c r="BW6" s="668"/>
      <c r="BX6" s="668"/>
      <c r="BY6" s="668"/>
      <c r="BZ6" s="668"/>
      <c r="CA6" s="668"/>
      <c r="CB6" s="668"/>
      <c r="CC6" s="668"/>
      <c r="CD6" s="668"/>
      <c r="CE6" s="668"/>
      <c r="CF6" s="668">
        <f>CF20</f>
        <v>-443084.26000000024</v>
      </c>
      <c r="CG6" s="668"/>
      <c r="CH6" s="668"/>
      <c r="CI6" s="668"/>
      <c r="CJ6" s="668"/>
      <c r="CK6" s="668"/>
      <c r="CL6" s="668"/>
      <c r="CM6" s="668"/>
      <c r="CN6" s="668"/>
      <c r="CO6" s="668"/>
      <c r="CP6" s="668"/>
      <c r="CQ6" s="668"/>
      <c r="CR6" s="668"/>
      <c r="CS6" s="668"/>
      <c r="CT6" s="668"/>
      <c r="CU6" s="668"/>
      <c r="CV6" s="668"/>
      <c r="CW6" s="668">
        <f>CF6</f>
        <v>-443084.26000000024</v>
      </c>
      <c r="CX6" s="668"/>
      <c r="CY6" s="668"/>
      <c r="CZ6" s="668"/>
      <c r="DA6" s="668"/>
      <c r="DB6" s="668"/>
      <c r="DC6" s="668"/>
      <c r="DD6" s="668"/>
      <c r="DE6" s="668"/>
      <c r="DF6" s="668"/>
      <c r="DG6" s="668"/>
      <c r="DH6" s="668"/>
      <c r="DI6" s="668"/>
      <c r="DJ6" s="668"/>
      <c r="DK6" s="668"/>
      <c r="DL6" s="668"/>
      <c r="DM6" s="668"/>
      <c r="DN6" s="668">
        <f>CF6</f>
        <v>-443084.26000000024</v>
      </c>
      <c r="DO6" s="668"/>
      <c r="DP6" s="668"/>
      <c r="DQ6" s="668"/>
      <c r="DR6" s="668"/>
      <c r="DS6" s="668"/>
      <c r="DT6" s="668"/>
      <c r="DU6" s="668"/>
      <c r="DV6" s="668"/>
      <c r="DW6" s="668"/>
      <c r="DX6" s="668"/>
      <c r="DY6" s="668"/>
      <c r="DZ6" s="668"/>
      <c r="EA6" s="668"/>
      <c r="EB6" s="668"/>
      <c r="EC6" s="675">
        <v>0</v>
      </c>
      <c r="ED6" s="675"/>
      <c r="EE6" s="675"/>
      <c r="EF6" s="675"/>
      <c r="EG6" s="675"/>
      <c r="EH6" s="675"/>
      <c r="EI6" s="675"/>
      <c r="EJ6" s="675"/>
      <c r="EK6" s="675"/>
      <c r="EL6" s="675"/>
      <c r="EM6" s="675"/>
      <c r="EN6" s="675"/>
      <c r="EO6" s="675"/>
      <c r="EP6" s="675"/>
      <c r="EQ6" s="675"/>
      <c r="ER6" s="675"/>
      <c r="ES6" s="676"/>
    </row>
    <row r="7" spans="1:149" ht="15" customHeight="1">
      <c r="A7" s="677" t="s">
        <v>46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  <c r="AB7" s="677"/>
      <c r="AC7" s="677"/>
      <c r="AD7" s="677"/>
      <c r="AE7" s="677"/>
      <c r="AF7" s="677"/>
      <c r="AG7" s="677"/>
      <c r="AH7" s="677"/>
      <c r="AI7" s="677"/>
      <c r="AJ7" s="677"/>
      <c r="AK7" s="677"/>
      <c r="AL7" s="677"/>
      <c r="AM7" s="677"/>
      <c r="AN7" s="677"/>
      <c r="AO7" s="678"/>
      <c r="AP7" s="679" t="s">
        <v>22</v>
      </c>
      <c r="AQ7" s="680"/>
      <c r="AR7" s="680"/>
      <c r="AS7" s="680"/>
      <c r="AT7" s="680"/>
      <c r="AU7" s="681"/>
      <c r="AV7" s="685" t="s">
        <v>289</v>
      </c>
      <c r="AW7" s="680"/>
      <c r="AX7" s="680"/>
      <c r="AY7" s="680"/>
      <c r="AZ7" s="680"/>
      <c r="BA7" s="680"/>
      <c r="BB7" s="680"/>
      <c r="BC7" s="680"/>
      <c r="BD7" s="680"/>
      <c r="BE7" s="680"/>
      <c r="BF7" s="680"/>
      <c r="BG7" s="680"/>
      <c r="BH7" s="680"/>
      <c r="BI7" s="680"/>
      <c r="BJ7" s="680"/>
      <c r="BK7" s="681"/>
      <c r="BL7" s="669">
        <v>0</v>
      </c>
      <c r="BM7" s="670"/>
      <c r="BN7" s="670"/>
      <c r="BO7" s="670"/>
      <c r="BP7" s="670"/>
      <c r="BQ7" s="670"/>
      <c r="BR7" s="670"/>
      <c r="BS7" s="670"/>
      <c r="BT7" s="670"/>
      <c r="BU7" s="670"/>
      <c r="BV7" s="670"/>
      <c r="BW7" s="670"/>
      <c r="BX7" s="670"/>
      <c r="BY7" s="670"/>
      <c r="BZ7" s="670"/>
      <c r="CA7" s="670"/>
      <c r="CB7" s="670"/>
      <c r="CC7" s="670"/>
      <c r="CD7" s="670"/>
      <c r="CE7" s="671"/>
      <c r="CF7" s="669"/>
      <c r="CG7" s="670"/>
      <c r="CH7" s="670"/>
      <c r="CI7" s="670"/>
      <c r="CJ7" s="670"/>
      <c r="CK7" s="670"/>
      <c r="CL7" s="670"/>
      <c r="CM7" s="670"/>
      <c r="CN7" s="670"/>
      <c r="CO7" s="670"/>
      <c r="CP7" s="670"/>
      <c r="CQ7" s="670"/>
      <c r="CR7" s="670"/>
      <c r="CS7" s="670"/>
      <c r="CT7" s="670"/>
      <c r="CU7" s="670"/>
      <c r="CV7" s="671"/>
      <c r="CW7" s="669">
        <v>0</v>
      </c>
      <c r="CX7" s="670"/>
      <c r="CY7" s="670"/>
      <c r="CZ7" s="670"/>
      <c r="DA7" s="670"/>
      <c r="DB7" s="670"/>
      <c r="DC7" s="670"/>
      <c r="DD7" s="670"/>
      <c r="DE7" s="670"/>
      <c r="DF7" s="670"/>
      <c r="DG7" s="670"/>
      <c r="DH7" s="670"/>
      <c r="DI7" s="670"/>
      <c r="DJ7" s="670"/>
      <c r="DK7" s="670"/>
      <c r="DL7" s="670"/>
      <c r="DM7" s="671"/>
      <c r="DN7" s="669">
        <v>0</v>
      </c>
      <c r="DO7" s="670"/>
      <c r="DP7" s="670"/>
      <c r="DQ7" s="670"/>
      <c r="DR7" s="670"/>
      <c r="DS7" s="670"/>
      <c r="DT7" s="670"/>
      <c r="DU7" s="670"/>
      <c r="DV7" s="670"/>
      <c r="DW7" s="670"/>
      <c r="DX7" s="670"/>
      <c r="DY7" s="670"/>
      <c r="DZ7" s="670"/>
      <c r="EA7" s="670"/>
      <c r="EB7" s="671"/>
      <c r="EC7" s="669">
        <v>0</v>
      </c>
      <c r="ED7" s="670"/>
      <c r="EE7" s="670"/>
      <c r="EF7" s="670"/>
      <c r="EG7" s="670"/>
      <c r="EH7" s="670"/>
      <c r="EI7" s="670"/>
      <c r="EJ7" s="670"/>
      <c r="EK7" s="670"/>
      <c r="EL7" s="670"/>
      <c r="EM7" s="670"/>
      <c r="EN7" s="670"/>
      <c r="EO7" s="670"/>
      <c r="EP7" s="670"/>
      <c r="EQ7" s="670"/>
      <c r="ER7" s="670"/>
      <c r="ES7" s="704"/>
    </row>
    <row r="8" spans="1:149" ht="28.5" customHeight="1">
      <c r="A8" s="691" t="s">
        <v>290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2"/>
      <c r="AP8" s="682"/>
      <c r="AQ8" s="683"/>
      <c r="AR8" s="683"/>
      <c r="AS8" s="683"/>
      <c r="AT8" s="683"/>
      <c r="AU8" s="684"/>
      <c r="AV8" s="686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4"/>
      <c r="BL8" s="672"/>
      <c r="BM8" s="673"/>
      <c r="BN8" s="673"/>
      <c r="BO8" s="673"/>
      <c r="BP8" s="673"/>
      <c r="BQ8" s="673"/>
      <c r="BR8" s="673"/>
      <c r="BS8" s="673"/>
      <c r="BT8" s="673"/>
      <c r="BU8" s="673"/>
      <c r="BV8" s="673"/>
      <c r="BW8" s="673"/>
      <c r="BX8" s="673"/>
      <c r="BY8" s="673"/>
      <c r="BZ8" s="673"/>
      <c r="CA8" s="673"/>
      <c r="CB8" s="673"/>
      <c r="CC8" s="673"/>
      <c r="CD8" s="673"/>
      <c r="CE8" s="674"/>
      <c r="CF8" s="672"/>
      <c r="CG8" s="673"/>
      <c r="CH8" s="673"/>
      <c r="CI8" s="673"/>
      <c r="CJ8" s="673"/>
      <c r="CK8" s="673"/>
      <c r="CL8" s="673"/>
      <c r="CM8" s="673"/>
      <c r="CN8" s="673"/>
      <c r="CO8" s="673"/>
      <c r="CP8" s="673"/>
      <c r="CQ8" s="673"/>
      <c r="CR8" s="673"/>
      <c r="CS8" s="673"/>
      <c r="CT8" s="673"/>
      <c r="CU8" s="673"/>
      <c r="CV8" s="674"/>
      <c r="CW8" s="672"/>
      <c r="CX8" s="673"/>
      <c r="CY8" s="673"/>
      <c r="CZ8" s="673"/>
      <c r="DA8" s="673"/>
      <c r="DB8" s="673"/>
      <c r="DC8" s="673"/>
      <c r="DD8" s="673"/>
      <c r="DE8" s="673"/>
      <c r="DF8" s="673"/>
      <c r="DG8" s="673"/>
      <c r="DH8" s="673"/>
      <c r="DI8" s="673"/>
      <c r="DJ8" s="673"/>
      <c r="DK8" s="673"/>
      <c r="DL8" s="673"/>
      <c r="DM8" s="674"/>
      <c r="DN8" s="672"/>
      <c r="DO8" s="673"/>
      <c r="DP8" s="673"/>
      <c r="DQ8" s="673"/>
      <c r="DR8" s="673"/>
      <c r="DS8" s="673"/>
      <c r="DT8" s="673"/>
      <c r="DU8" s="673"/>
      <c r="DV8" s="673"/>
      <c r="DW8" s="673"/>
      <c r="DX8" s="673"/>
      <c r="DY8" s="673"/>
      <c r="DZ8" s="673"/>
      <c r="EA8" s="673"/>
      <c r="EB8" s="674"/>
      <c r="EC8" s="672"/>
      <c r="ED8" s="673"/>
      <c r="EE8" s="673"/>
      <c r="EF8" s="673"/>
      <c r="EG8" s="673"/>
      <c r="EH8" s="673"/>
      <c r="EI8" s="673"/>
      <c r="EJ8" s="673"/>
      <c r="EK8" s="673"/>
      <c r="EL8" s="673"/>
      <c r="EM8" s="673"/>
      <c r="EN8" s="673"/>
      <c r="EO8" s="673"/>
      <c r="EP8" s="673"/>
      <c r="EQ8" s="673"/>
      <c r="ER8" s="673"/>
      <c r="ES8" s="705"/>
    </row>
    <row r="9" spans="1:149" ht="15" customHeight="1" hidden="1">
      <c r="A9" s="693" t="s">
        <v>291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3"/>
      <c r="AL9" s="693"/>
      <c r="AM9" s="693"/>
      <c r="AN9" s="693"/>
      <c r="AO9" s="694"/>
      <c r="AP9" s="679"/>
      <c r="AQ9" s="680"/>
      <c r="AR9" s="680"/>
      <c r="AS9" s="680"/>
      <c r="AT9" s="680"/>
      <c r="AU9" s="681"/>
      <c r="AV9" s="685"/>
      <c r="AW9" s="680"/>
      <c r="AX9" s="680"/>
      <c r="AY9" s="680"/>
      <c r="AZ9" s="680"/>
      <c r="BA9" s="680"/>
      <c r="BB9" s="680"/>
      <c r="BC9" s="680"/>
      <c r="BD9" s="680"/>
      <c r="BE9" s="680"/>
      <c r="BF9" s="680"/>
      <c r="BG9" s="680"/>
      <c r="BH9" s="680"/>
      <c r="BI9" s="680"/>
      <c r="BJ9" s="680"/>
      <c r="BK9" s="681"/>
      <c r="BL9" s="669"/>
      <c r="BM9" s="670"/>
      <c r="BN9" s="670"/>
      <c r="BO9" s="670"/>
      <c r="BP9" s="670"/>
      <c r="BQ9" s="670"/>
      <c r="BR9" s="670"/>
      <c r="BS9" s="670"/>
      <c r="BT9" s="670"/>
      <c r="BU9" s="670"/>
      <c r="BV9" s="670"/>
      <c r="BW9" s="670"/>
      <c r="BX9" s="670"/>
      <c r="BY9" s="670"/>
      <c r="BZ9" s="670"/>
      <c r="CA9" s="670"/>
      <c r="CB9" s="670"/>
      <c r="CC9" s="670"/>
      <c r="CD9" s="670"/>
      <c r="CE9" s="671"/>
      <c r="CF9" s="669"/>
      <c r="CG9" s="670"/>
      <c r="CH9" s="670"/>
      <c r="CI9" s="670"/>
      <c r="CJ9" s="670"/>
      <c r="CK9" s="670"/>
      <c r="CL9" s="670"/>
      <c r="CM9" s="670"/>
      <c r="CN9" s="670"/>
      <c r="CO9" s="670"/>
      <c r="CP9" s="670"/>
      <c r="CQ9" s="670"/>
      <c r="CR9" s="670"/>
      <c r="CS9" s="670"/>
      <c r="CT9" s="670"/>
      <c r="CU9" s="670"/>
      <c r="CV9" s="671"/>
      <c r="CW9" s="669"/>
      <c r="CX9" s="670"/>
      <c r="CY9" s="670"/>
      <c r="CZ9" s="670"/>
      <c r="DA9" s="670"/>
      <c r="DB9" s="670"/>
      <c r="DC9" s="670"/>
      <c r="DD9" s="670"/>
      <c r="DE9" s="670"/>
      <c r="DF9" s="670"/>
      <c r="DG9" s="670"/>
      <c r="DH9" s="670"/>
      <c r="DI9" s="670"/>
      <c r="DJ9" s="670"/>
      <c r="DK9" s="670"/>
      <c r="DL9" s="670"/>
      <c r="DM9" s="671"/>
      <c r="DN9" s="669"/>
      <c r="DO9" s="670"/>
      <c r="DP9" s="670"/>
      <c r="DQ9" s="670"/>
      <c r="DR9" s="670"/>
      <c r="DS9" s="670"/>
      <c r="DT9" s="670"/>
      <c r="DU9" s="670"/>
      <c r="DV9" s="670"/>
      <c r="DW9" s="670"/>
      <c r="DX9" s="670"/>
      <c r="DY9" s="670"/>
      <c r="DZ9" s="670"/>
      <c r="EA9" s="670"/>
      <c r="EB9" s="671"/>
      <c r="EC9" s="669"/>
      <c r="ED9" s="670"/>
      <c r="EE9" s="670"/>
      <c r="EF9" s="670"/>
      <c r="EG9" s="670"/>
      <c r="EH9" s="670"/>
      <c r="EI9" s="670"/>
      <c r="EJ9" s="670"/>
      <c r="EK9" s="670"/>
      <c r="EL9" s="670"/>
      <c r="EM9" s="670"/>
      <c r="EN9" s="670"/>
      <c r="EO9" s="670"/>
      <c r="EP9" s="670"/>
      <c r="EQ9" s="670"/>
      <c r="ER9" s="670"/>
      <c r="ES9" s="704"/>
    </row>
    <row r="10" spans="1:149" ht="15" customHeight="1" hidden="1">
      <c r="A10" s="701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682"/>
      <c r="AQ10" s="683"/>
      <c r="AR10" s="683"/>
      <c r="AS10" s="683"/>
      <c r="AT10" s="683"/>
      <c r="AU10" s="684"/>
      <c r="AV10" s="686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4"/>
      <c r="BL10" s="672"/>
      <c r="BM10" s="673"/>
      <c r="BN10" s="673"/>
      <c r="BO10" s="673"/>
      <c r="BP10" s="673"/>
      <c r="BQ10" s="673"/>
      <c r="BR10" s="673"/>
      <c r="BS10" s="673"/>
      <c r="BT10" s="673"/>
      <c r="BU10" s="673"/>
      <c r="BV10" s="673"/>
      <c r="BW10" s="673"/>
      <c r="BX10" s="673"/>
      <c r="BY10" s="673"/>
      <c r="BZ10" s="673"/>
      <c r="CA10" s="673"/>
      <c r="CB10" s="673"/>
      <c r="CC10" s="673"/>
      <c r="CD10" s="673"/>
      <c r="CE10" s="674"/>
      <c r="CF10" s="672"/>
      <c r="CG10" s="673"/>
      <c r="CH10" s="673"/>
      <c r="CI10" s="673"/>
      <c r="CJ10" s="673"/>
      <c r="CK10" s="673"/>
      <c r="CL10" s="673"/>
      <c r="CM10" s="673"/>
      <c r="CN10" s="673"/>
      <c r="CO10" s="673"/>
      <c r="CP10" s="673"/>
      <c r="CQ10" s="673"/>
      <c r="CR10" s="673"/>
      <c r="CS10" s="673"/>
      <c r="CT10" s="673"/>
      <c r="CU10" s="673"/>
      <c r="CV10" s="674"/>
      <c r="CW10" s="672"/>
      <c r="CX10" s="673"/>
      <c r="CY10" s="673"/>
      <c r="CZ10" s="673"/>
      <c r="DA10" s="673"/>
      <c r="DB10" s="673"/>
      <c r="DC10" s="673"/>
      <c r="DD10" s="673"/>
      <c r="DE10" s="673"/>
      <c r="DF10" s="673"/>
      <c r="DG10" s="673"/>
      <c r="DH10" s="673"/>
      <c r="DI10" s="673"/>
      <c r="DJ10" s="673"/>
      <c r="DK10" s="673"/>
      <c r="DL10" s="673"/>
      <c r="DM10" s="674"/>
      <c r="DN10" s="672"/>
      <c r="DO10" s="673"/>
      <c r="DP10" s="673"/>
      <c r="DQ10" s="673"/>
      <c r="DR10" s="673"/>
      <c r="DS10" s="673"/>
      <c r="DT10" s="673"/>
      <c r="DU10" s="673"/>
      <c r="DV10" s="673"/>
      <c r="DW10" s="673"/>
      <c r="DX10" s="673"/>
      <c r="DY10" s="673"/>
      <c r="DZ10" s="673"/>
      <c r="EA10" s="673"/>
      <c r="EB10" s="674"/>
      <c r="EC10" s="672"/>
      <c r="ED10" s="673"/>
      <c r="EE10" s="673"/>
      <c r="EF10" s="673"/>
      <c r="EG10" s="673"/>
      <c r="EH10" s="673"/>
      <c r="EI10" s="673"/>
      <c r="EJ10" s="673"/>
      <c r="EK10" s="673"/>
      <c r="EL10" s="673"/>
      <c r="EM10" s="673"/>
      <c r="EN10" s="673"/>
      <c r="EO10" s="673"/>
      <c r="EP10" s="673"/>
      <c r="EQ10" s="673"/>
      <c r="ER10" s="673"/>
      <c r="ES10" s="705"/>
    </row>
    <row r="11" spans="1:149" ht="15" customHeight="1" hidden="1">
      <c r="A11" s="706"/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7"/>
      <c r="AQ11" s="708"/>
      <c r="AR11" s="708"/>
      <c r="AS11" s="708"/>
      <c r="AT11" s="708"/>
      <c r="AU11" s="708"/>
      <c r="AV11" s="708"/>
      <c r="AW11" s="708"/>
      <c r="AX11" s="708"/>
      <c r="AY11" s="708"/>
      <c r="AZ11" s="708"/>
      <c r="BA11" s="708"/>
      <c r="BB11" s="708"/>
      <c r="BC11" s="708"/>
      <c r="BD11" s="708"/>
      <c r="BE11" s="709"/>
      <c r="BF11" s="710"/>
      <c r="BG11" s="710"/>
      <c r="BH11" s="710"/>
      <c r="BI11" s="710"/>
      <c r="BJ11" s="710"/>
      <c r="BK11" s="711"/>
      <c r="BL11" s="702"/>
      <c r="BM11" s="702"/>
      <c r="BN11" s="702"/>
      <c r="BO11" s="702"/>
      <c r="BP11" s="702"/>
      <c r="BQ11" s="702"/>
      <c r="BR11" s="702"/>
      <c r="BS11" s="702"/>
      <c r="BT11" s="702"/>
      <c r="BU11" s="702"/>
      <c r="BV11" s="702"/>
      <c r="BW11" s="702"/>
      <c r="BX11" s="702"/>
      <c r="BY11" s="702"/>
      <c r="BZ11" s="702"/>
      <c r="CA11" s="702"/>
      <c r="CB11" s="702"/>
      <c r="CC11" s="702"/>
      <c r="CD11" s="702"/>
      <c r="CE11" s="702"/>
      <c r="CF11" s="702"/>
      <c r="CG11" s="702"/>
      <c r="CH11" s="702"/>
      <c r="CI11" s="702"/>
      <c r="CJ11" s="702"/>
      <c r="CK11" s="702"/>
      <c r="CL11" s="702"/>
      <c r="CM11" s="702"/>
      <c r="CN11" s="702"/>
      <c r="CO11" s="702"/>
      <c r="CP11" s="702"/>
      <c r="CQ11" s="702"/>
      <c r="CR11" s="702"/>
      <c r="CS11" s="702"/>
      <c r="CT11" s="702"/>
      <c r="CU11" s="702"/>
      <c r="CV11" s="702"/>
      <c r="CW11" s="702"/>
      <c r="CX11" s="702"/>
      <c r="CY11" s="702"/>
      <c r="CZ11" s="702"/>
      <c r="DA11" s="702"/>
      <c r="DB11" s="702"/>
      <c r="DC11" s="702"/>
      <c r="DD11" s="702"/>
      <c r="DE11" s="702"/>
      <c r="DF11" s="702"/>
      <c r="DG11" s="702"/>
      <c r="DH11" s="702"/>
      <c r="DI11" s="702"/>
      <c r="DJ11" s="702"/>
      <c r="DK11" s="702"/>
      <c r="DL11" s="702"/>
      <c r="DM11" s="702"/>
      <c r="DN11" s="702"/>
      <c r="DO11" s="702"/>
      <c r="DP11" s="702"/>
      <c r="DQ11" s="702"/>
      <c r="DR11" s="702"/>
      <c r="DS11" s="702"/>
      <c r="DT11" s="702"/>
      <c r="DU11" s="702"/>
      <c r="DV11" s="702"/>
      <c r="DW11" s="702"/>
      <c r="DX11" s="702"/>
      <c r="DY11" s="702"/>
      <c r="DZ11" s="702"/>
      <c r="EA11" s="702"/>
      <c r="EB11" s="702"/>
      <c r="EC11" s="702"/>
      <c r="ED11" s="702"/>
      <c r="EE11" s="702"/>
      <c r="EF11" s="702"/>
      <c r="EG11" s="702"/>
      <c r="EH11" s="702"/>
      <c r="EI11" s="702"/>
      <c r="EJ11" s="702"/>
      <c r="EK11" s="702"/>
      <c r="EL11" s="702"/>
      <c r="EM11" s="702"/>
      <c r="EN11" s="702"/>
      <c r="EO11" s="702"/>
      <c r="EP11" s="702"/>
      <c r="EQ11" s="702"/>
      <c r="ER11" s="702"/>
      <c r="ES11" s="703"/>
    </row>
    <row r="12" spans="1:149" ht="15" customHeight="1" hidden="1">
      <c r="A12" s="706"/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7"/>
      <c r="AQ12" s="708"/>
      <c r="AR12" s="708"/>
      <c r="AS12" s="708"/>
      <c r="AT12" s="708"/>
      <c r="AU12" s="708"/>
      <c r="AV12" s="708"/>
      <c r="AW12" s="708"/>
      <c r="AX12" s="708"/>
      <c r="AY12" s="708"/>
      <c r="AZ12" s="708"/>
      <c r="BA12" s="708"/>
      <c r="BB12" s="708"/>
      <c r="BC12" s="708"/>
      <c r="BD12" s="708"/>
      <c r="BE12" s="709"/>
      <c r="BF12" s="710"/>
      <c r="BG12" s="710"/>
      <c r="BH12" s="710"/>
      <c r="BI12" s="710"/>
      <c r="BJ12" s="710"/>
      <c r="BK12" s="711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  <c r="CB12" s="702"/>
      <c r="CC12" s="702"/>
      <c r="CD12" s="702"/>
      <c r="CE12" s="702"/>
      <c r="CF12" s="702"/>
      <c r="CG12" s="702"/>
      <c r="CH12" s="702"/>
      <c r="CI12" s="702"/>
      <c r="CJ12" s="702"/>
      <c r="CK12" s="702"/>
      <c r="CL12" s="702"/>
      <c r="CM12" s="702"/>
      <c r="CN12" s="702"/>
      <c r="CO12" s="702"/>
      <c r="CP12" s="702"/>
      <c r="CQ12" s="702"/>
      <c r="CR12" s="702"/>
      <c r="CS12" s="702"/>
      <c r="CT12" s="702"/>
      <c r="CU12" s="702"/>
      <c r="CV12" s="702"/>
      <c r="CW12" s="702"/>
      <c r="CX12" s="702"/>
      <c r="CY12" s="702"/>
      <c r="CZ12" s="702"/>
      <c r="DA12" s="702"/>
      <c r="DB12" s="702"/>
      <c r="DC12" s="702"/>
      <c r="DD12" s="702"/>
      <c r="DE12" s="702"/>
      <c r="DF12" s="702"/>
      <c r="DG12" s="702"/>
      <c r="DH12" s="702"/>
      <c r="DI12" s="702"/>
      <c r="DJ12" s="702"/>
      <c r="DK12" s="702"/>
      <c r="DL12" s="702"/>
      <c r="DM12" s="702"/>
      <c r="DN12" s="702"/>
      <c r="DO12" s="702"/>
      <c r="DP12" s="702"/>
      <c r="DQ12" s="702"/>
      <c r="DR12" s="702"/>
      <c r="DS12" s="702"/>
      <c r="DT12" s="702"/>
      <c r="DU12" s="702"/>
      <c r="DV12" s="702"/>
      <c r="DW12" s="702"/>
      <c r="DX12" s="702"/>
      <c r="DY12" s="702"/>
      <c r="DZ12" s="702"/>
      <c r="EA12" s="702"/>
      <c r="EB12" s="702"/>
      <c r="EC12" s="702"/>
      <c r="ED12" s="702"/>
      <c r="EE12" s="702"/>
      <c r="EF12" s="702"/>
      <c r="EG12" s="702"/>
      <c r="EH12" s="702"/>
      <c r="EI12" s="702"/>
      <c r="EJ12" s="702"/>
      <c r="EK12" s="702"/>
      <c r="EL12" s="702"/>
      <c r="EM12" s="702"/>
      <c r="EN12" s="702"/>
      <c r="EO12" s="702"/>
      <c r="EP12" s="702"/>
      <c r="EQ12" s="702"/>
      <c r="ER12" s="702"/>
      <c r="ES12" s="703"/>
    </row>
    <row r="13" spans="1:149" ht="15" customHeight="1" hidden="1">
      <c r="A13" s="706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7"/>
      <c r="AQ13" s="708"/>
      <c r="AR13" s="708"/>
      <c r="AS13" s="708"/>
      <c r="AT13" s="708"/>
      <c r="AU13" s="708"/>
      <c r="AV13" s="708"/>
      <c r="AW13" s="708"/>
      <c r="AX13" s="708"/>
      <c r="AY13" s="708"/>
      <c r="AZ13" s="708"/>
      <c r="BA13" s="708"/>
      <c r="BB13" s="708"/>
      <c r="BC13" s="708"/>
      <c r="BD13" s="708"/>
      <c r="BE13" s="709"/>
      <c r="BF13" s="710"/>
      <c r="BG13" s="710"/>
      <c r="BH13" s="710"/>
      <c r="BI13" s="710"/>
      <c r="BJ13" s="710"/>
      <c r="BK13" s="711"/>
      <c r="BL13" s="702"/>
      <c r="BM13" s="702"/>
      <c r="BN13" s="702"/>
      <c r="BO13" s="702"/>
      <c r="BP13" s="702"/>
      <c r="BQ13" s="702"/>
      <c r="BR13" s="702"/>
      <c r="BS13" s="702"/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/>
      <c r="CI13" s="702"/>
      <c r="CJ13" s="702"/>
      <c r="CK13" s="702"/>
      <c r="CL13" s="702"/>
      <c r="CM13" s="702"/>
      <c r="CN13" s="702"/>
      <c r="CO13" s="702"/>
      <c r="CP13" s="702"/>
      <c r="CQ13" s="702"/>
      <c r="CR13" s="702"/>
      <c r="CS13" s="702"/>
      <c r="CT13" s="702"/>
      <c r="CU13" s="702"/>
      <c r="CV13" s="702"/>
      <c r="CW13" s="702"/>
      <c r="CX13" s="702"/>
      <c r="CY13" s="702"/>
      <c r="CZ13" s="702"/>
      <c r="DA13" s="702"/>
      <c r="DB13" s="702"/>
      <c r="DC13" s="702"/>
      <c r="DD13" s="702"/>
      <c r="DE13" s="702"/>
      <c r="DF13" s="702"/>
      <c r="DG13" s="702"/>
      <c r="DH13" s="702"/>
      <c r="DI13" s="702"/>
      <c r="DJ13" s="702"/>
      <c r="DK13" s="702"/>
      <c r="DL13" s="702"/>
      <c r="DM13" s="702"/>
      <c r="DN13" s="702"/>
      <c r="DO13" s="702"/>
      <c r="DP13" s="702"/>
      <c r="DQ13" s="702"/>
      <c r="DR13" s="702"/>
      <c r="DS13" s="702"/>
      <c r="DT13" s="702"/>
      <c r="DU13" s="702"/>
      <c r="DV13" s="702"/>
      <c r="DW13" s="702"/>
      <c r="DX13" s="702"/>
      <c r="DY13" s="702"/>
      <c r="DZ13" s="702"/>
      <c r="EA13" s="702"/>
      <c r="EB13" s="702"/>
      <c r="EC13" s="702"/>
      <c r="ED13" s="702"/>
      <c r="EE13" s="702"/>
      <c r="EF13" s="702"/>
      <c r="EG13" s="702"/>
      <c r="EH13" s="702"/>
      <c r="EI13" s="702"/>
      <c r="EJ13" s="702"/>
      <c r="EK13" s="702"/>
      <c r="EL13" s="702"/>
      <c r="EM13" s="702"/>
      <c r="EN13" s="702"/>
      <c r="EO13" s="702"/>
      <c r="EP13" s="702"/>
      <c r="EQ13" s="702"/>
      <c r="ER13" s="702"/>
      <c r="ES13" s="703"/>
    </row>
    <row r="14" spans="1:149" ht="15" customHeight="1" hidden="1">
      <c r="A14" s="706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7"/>
      <c r="AQ14" s="708"/>
      <c r="AR14" s="708"/>
      <c r="AS14" s="708"/>
      <c r="AT14" s="708"/>
      <c r="AU14" s="708"/>
      <c r="AV14" s="708"/>
      <c r="AW14" s="708"/>
      <c r="AX14" s="708"/>
      <c r="AY14" s="708"/>
      <c r="AZ14" s="708"/>
      <c r="BA14" s="708"/>
      <c r="BB14" s="708"/>
      <c r="BC14" s="708"/>
      <c r="BD14" s="708"/>
      <c r="BE14" s="709"/>
      <c r="BF14" s="710"/>
      <c r="BG14" s="710"/>
      <c r="BH14" s="710"/>
      <c r="BI14" s="710"/>
      <c r="BJ14" s="710"/>
      <c r="BK14" s="711"/>
      <c r="BL14" s="702"/>
      <c r="BM14" s="702"/>
      <c r="BN14" s="702"/>
      <c r="BO14" s="702"/>
      <c r="BP14" s="702"/>
      <c r="BQ14" s="702"/>
      <c r="BR14" s="702"/>
      <c r="BS14" s="702"/>
      <c r="BT14" s="702"/>
      <c r="BU14" s="702"/>
      <c r="BV14" s="702"/>
      <c r="BW14" s="702"/>
      <c r="BX14" s="702"/>
      <c r="BY14" s="702"/>
      <c r="BZ14" s="702"/>
      <c r="CA14" s="702"/>
      <c r="CB14" s="702"/>
      <c r="CC14" s="702"/>
      <c r="CD14" s="702"/>
      <c r="CE14" s="702"/>
      <c r="CF14" s="702"/>
      <c r="CG14" s="702"/>
      <c r="CH14" s="702"/>
      <c r="CI14" s="702"/>
      <c r="CJ14" s="702"/>
      <c r="CK14" s="702"/>
      <c r="CL14" s="702"/>
      <c r="CM14" s="702"/>
      <c r="CN14" s="702"/>
      <c r="CO14" s="702"/>
      <c r="CP14" s="702"/>
      <c r="CQ14" s="702"/>
      <c r="CR14" s="702"/>
      <c r="CS14" s="702"/>
      <c r="CT14" s="702"/>
      <c r="CU14" s="702"/>
      <c r="CV14" s="702"/>
      <c r="CW14" s="702"/>
      <c r="CX14" s="702"/>
      <c r="CY14" s="702"/>
      <c r="CZ14" s="702"/>
      <c r="DA14" s="702"/>
      <c r="DB14" s="702"/>
      <c r="DC14" s="702"/>
      <c r="DD14" s="702"/>
      <c r="DE14" s="702"/>
      <c r="DF14" s="702"/>
      <c r="DG14" s="702"/>
      <c r="DH14" s="702"/>
      <c r="DI14" s="702"/>
      <c r="DJ14" s="702"/>
      <c r="DK14" s="702"/>
      <c r="DL14" s="702"/>
      <c r="DM14" s="702"/>
      <c r="DN14" s="702"/>
      <c r="DO14" s="702"/>
      <c r="DP14" s="702"/>
      <c r="DQ14" s="702"/>
      <c r="DR14" s="702"/>
      <c r="DS14" s="702"/>
      <c r="DT14" s="702"/>
      <c r="DU14" s="702"/>
      <c r="DV14" s="702"/>
      <c r="DW14" s="702"/>
      <c r="DX14" s="702"/>
      <c r="DY14" s="702"/>
      <c r="DZ14" s="702"/>
      <c r="EA14" s="702"/>
      <c r="EB14" s="702"/>
      <c r="EC14" s="702"/>
      <c r="ED14" s="702"/>
      <c r="EE14" s="702"/>
      <c r="EF14" s="702"/>
      <c r="EG14" s="702"/>
      <c r="EH14" s="702"/>
      <c r="EI14" s="702"/>
      <c r="EJ14" s="702"/>
      <c r="EK14" s="702"/>
      <c r="EL14" s="702"/>
      <c r="EM14" s="702"/>
      <c r="EN14" s="702"/>
      <c r="EO14" s="702"/>
      <c r="EP14" s="702"/>
      <c r="EQ14" s="702"/>
      <c r="ER14" s="702"/>
      <c r="ES14" s="703"/>
    </row>
    <row r="15" spans="1:149" ht="18.75" customHeight="1">
      <c r="A15" s="712" t="s">
        <v>23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  <c r="AF15" s="712"/>
      <c r="AG15" s="712"/>
      <c r="AH15" s="712"/>
      <c r="AI15" s="712"/>
      <c r="AJ15" s="712"/>
      <c r="AK15" s="712"/>
      <c r="AL15" s="712"/>
      <c r="AM15" s="712"/>
      <c r="AN15" s="712"/>
      <c r="AO15" s="712"/>
      <c r="AP15" s="707" t="s">
        <v>24</v>
      </c>
      <c r="AQ15" s="708"/>
      <c r="AR15" s="708"/>
      <c r="AS15" s="708"/>
      <c r="AT15" s="708"/>
      <c r="AU15" s="708"/>
      <c r="AV15" s="708" t="s">
        <v>289</v>
      </c>
      <c r="AW15" s="708"/>
      <c r="AX15" s="708"/>
      <c r="AY15" s="708"/>
      <c r="AZ15" s="708"/>
      <c r="BA15" s="708"/>
      <c r="BB15" s="708"/>
      <c r="BC15" s="708"/>
      <c r="BD15" s="708"/>
      <c r="BE15" s="709"/>
      <c r="BF15" s="710"/>
      <c r="BG15" s="710"/>
      <c r="BH15" s="710"/>
      <c r="BI15" s="710"/>
      <c r="BJ15" s="710"/>
      <c r="BK15" s="711"/>
      <c r="BL15" s="702">
        <v>0</v>
      </c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2"/>
      <c r="CB15" s="702"/>
      <c r="CC15" s="702"/>
      <c r="CD15" s="702"/>
      <c r="CE15" s="702"/>
      <c r="CF15" s="702">
        <v>0</v>
      </c>
      <c r="CG15" s="702"/>
      <c r="CH15" s="702"/>
      <c r="CI15" s="702"/>
      <c r="CJ15" s="702"/>
      <c r="CK15" s="702"/>
      <c r="CL15" s="702"/>
      <c r="CM15" s="702"/>
      <c r="CN15" s="702"/>
      <c r="CO15" s="702"/>
      <c r="CP15" s="702"/>
      <c r="CQ15" s="702"/>
      <c r="CR15" s="702"/>
      <c r="CS15" s="702"/>
      <c r="CT15" s="702"/>
      <c r="CU15" s="702"/>
      <c r="CV15" s="702"/>
      <c r="CW15" s="702">
        <v>0</v>
      </c>
      <c r="CX15" s="702"/>
      <c r="CY15" s="702"/>
      <c r="CZ15" s="702"/>
      <c r="DA15" s="702"/>
      <c r="DB15" s="702"/>
      <c r="DC15" s="702"/>
      <c r="DD15" s="702"/>
      <c r="DE15" s="702"/>
      <c r="DF15" s="702"/>
      <c r="DG15" s="702"/>
      <c r="DH15" s="702"/>
      <c r="DI15" s="702"/>
      <c r="DJ15" s="702"/>
      <c r="DK15" s="702"/>
      <c r="DL15" s="702"/>
      <c r="DM15" s="702"/>
      <c r="DN15" s="702">
        <v>0</v>
      </c>
      <c r="DO15" s="702"/>
      <c r="DP15" s="702"/>
      <c r="DQ15" s="702"/>
      <c r="DR15" s="702"/>
      <c r="DS15" s="702"/>
      <c r="DT15" s="702"/>
      <c r="DU15" s="702"/>
      <c r="DV15" s="702"/>
      <c r="DW15" s="702"/>
      <c r="DX15" s="702"/>
      <c r="DY15" s="702"/>
      <c r="DZ15" s="702"/>
      <c r="EA15" s="702"/>
      <c r="EB15" s="702"/>
      <c r="EC15" s="702">
        <v>0</v>
      </c>
      <c r="ED15" s="702"/>
      <c r="EE15" s="702"/>
      <c r="EF15" s="702"/>
      <c r="EG15" s="702"/>
      <c r="EH15" s="702"/>
      <c r="EI15" s="702"/>
      <c r="EJ15" s="702"/>
      <c r="EK15" s="702"/>
      <c r="EL15" s="702"/>
      <c r="EM15" s="702"/>
      <c r="EN15" s="702"/>
      <c r="EO15" s="702"/>
      <c r="EP15" s="702"/>
      <c r="EQ15" s="702"/>
      <c r="ER15" s="702"/>
      <c r="ES15" s="703"/>
    </row>
    <row r="16" spans="1:149" ht="15" customHeight="1" hidden="1">
      <c r="A16" s="693" t="s">
        <v>291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693"/>
      <c r="AO16" s="694"/>
      <c r="AP16" s="679"/>
      <c r="AQ16" s="680"/>
      <c r="AR16" s="680"/>
      <c r="AS16" s="680"/>
      <c r="AT16" s="680"/>
      <c r="AU16" s="681"/>
      <c r="AV16" s="685"/>
      <c r="AW16" s="680"/>
      <c r="AX16" s="680"/>
      <c r="AY16" s="680"/>
      <c r="AZ16" s="680"/>
      <c r="BA16" s="680"/>
      <c r="BB16" s="680"/>
      <c r="BC16" s="680"/>
      <c r="BD16" s="680"/>
      <c r="BE16" s="680"/>
      <c r="BF16" s="680"/>
      <c r="BG16" s="680"/>
      <c r="BH16" s="680"/>
      <c r="BI16" s="680"/>
      <c r="BJ16" s="680"/>
      <c r="BK16" s="681"/>
      <c r="BL16" s="713"/>
      <c r="BM16" s="714"/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/>
      <c r="CD16" s="714"/>
      <c r="CE16" s="715"/>
      <c r="CF16" s="713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/>
      <c r="CT16" s="714"/>
      <c r="CU16" s="714"/>
      <c r="CV16" s="715"/>
      <c r="CW16" s="713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  <c r="DI16" s="714"/>
      <c r="DJ16" s="714"/>
      <c r="DK16" s="714"/>
      <c r="DL16" s="714"/>
      <c r="DM16" s="715"/>
      <c r="DN16" s="713"/>
      <c r="DO16" s="714"/>
      <c r="DP16" s="714"/>
      <c r="DQ16" s="714"/>
      <c r="DR16" s="714"/>
      <c r="DS16" s="714"/>
      <c r="DT16" s="714"/>
      <c r="DU16" s="714"/>
      <c r="DV16" s="714"/>
      <c r="DW16" s="714"/>
      <c r="DX16" s="714"/>
      <c r="DY16" s="714"/>
      <c r="DZ16" s="714"/>
      <c r="EA16" s="714"/>
      <c r="EB16" s="715"/>
      <c r="EC16" s="669"/>
      <c r="ED16" s="670"/>
      <c r="EE16" s="670"/>
      <c r="EF16" s="670"/>
      <c r="EG16" s="670"/>
      <c r="EH16" s="670"/>
      <c r="EI16" s="670"/>
      <c r="EJ16" s="670"/>
      <c r="EK16" s="670"/>
      <c r="EL16" s="670"/>
      <c r="EM16" s="670"/>
      <c r="EN16" s="670"/>
      <c r="EO16" s="670"/>
      <c r="EP16" s="670"/>
      <c r="EQ16" s="670"/>
      <c r="ER16" s="670"/>
      <c r="ES16" s="704"/>
    </row>
    <row r="17" spans="1:149" ht="15" customHeight="1" hidden="1">
      <c r="A17" s="701"/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682"/>
      <c r="AQ17" s="683"/>
      <c r="AR17" s="683"/>
      <c r="AS17" s="683"/>
      <c r="AT17" s="683"/>
      <c r="AU17" s="684"/>
      <c r="AV17" s="686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4"/>
      <c r="BL17" s="716"/>
      <c r="BM17" s="717"/>
      <c r="BN17" s="717"/>
      <c r="BO17" s="717"/>
      <c r="BP17" s="717"/>
      <c r="BQ17" s="717"/>
      <c r="BR17" s="717"/>
      <c r="BS17" s="717"/>
      <c r="BT17" s="717"/>
      <c r="BU17" s="717"/>
      <c r="BV17" s="717"/>
      <c r="BW17" s="717"/>
      <c r="BX17" s="717"/>
      <c r="BY17" s="717"/>
      <c r="BZ17" s="717"/>
      <c r="CA17" s="717"/>
      <c r="CB17" s="717"/>
      <c r="CC17" s="717"/>
      <c r="CD17" s="717"/>
      <c r="CE17" s="718"/>
      <c r="CF17" s="716"/>
      <c r="CG17" s="717"/>
      <c r="CH17" s="717"/>
      <c r="CI17" s="717"/>
      <c r="CJ17" s="717"/>
      <c r="CK17" s="717"/>
      <c r="CL17" s="717"/>
      <c r="CM17" s="717"/>
      <c r="CN17" s="717"/>
      <c r="CO17" s="717"/>
      <c r="CP17" s="717"/>
      <c r="CQ17" s="717"/>
      <c r="CR17" s="717"/>
      <c r="CS17" s="717"/>
      <c r="CT17" s="717"/>
      <c r="CU17" s="717"/>
      <c r="CV17" s="718"/>
      <c r="CW17" s="716"/>
      <c r="CX17" s="717"/>
      <c r="CY17" s="717"/>
      <c r="CZ17" s="717"/>
      <c r="DA17" s="717"/>
      <c r="DB17" s="717"/>
      <c r="DC17" s="717"/>
      <c r="DD17" s="717"/>
      <c r="DE17" s="717"/>
      <c r="DF17" s="717"/>
      <c r="DG17" s="717"/>
      <c r="DH17" s="717"/>
      <c r="DI17" s="717"/>
      <c r="DJ17" s="717"/>
      <c r="DK17" s="717"/>
      <c r="DL17" s="717"/>
      <c r="DM17" s="718"/>
      <c r="DN17" s="716"/>
      <c r="DO17" s="717"/>
      <c r="DP17" s="717"/>
      <c r="DQ17" s="717"/>
      <c r="DR17" s="717"/>
      <c r="DS17" s="717"/>
      <c r="DT17" s="717"/>
      <c r="DU17" s="717"/>
      <c r="DV17" s="717"/>
      <c r="DW17" s="717"/>
      <c r="DX17" s="717"/>
      <c r="DY17" s="717"/>
      <c r="DZ17" s="717"/>
      <c r="EA17" s="717"/>
      <c r="EB17" s="718"/>
      <c r="EC17" s="672"/>
      <c r="ED17" s="673"/>
      <c r="EE17" s="673"/>
      <c r="EF17" s="673"/>
      <c r="EG17" s="673"/>
      <c r="EH17" s="673"/>
      <c r="EI17" s="673"/>
      <c r="EJ17" s="673"/>
      <c r="EK17" s="673"/>
      <c r="EL17" s="673"/>
      <c r="EM17" s="673"/>
      <c r="EN17" s="673"/>
      <c r="EO17" s="673"/>
      <c r="EP17" s="673"/>
      <c r="EQ17" s="673"/>
      <c r="ER17" s="673"/>
      <c r="ES17" s="705"/>
    </row>
    <row r="18" spans="1:149" ht="15" customHeight="1" hidden="1">
      <c r="A18" s="706"/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7"/>
      <c r="AQ18" s="708"/>
      <c r="AR18" s="708"/>
      <c r="AS18" s="708"/>
      <c r="AT18" s="708"/>
      <c r="AU18" s="708"/>
      <c r="AV18" s="708"/>
      <c r="AW18" s="708"/>
      <c r="AX18" s="708"/>
      <c r="AY18" s="708"/>
      <c r="AZ18" s="708"/>
      <c r="BA18" s="708"/>
      <c r="BB18" s="708"/>
      <c r="BC18" s="708"/>
      <c r="BD18" s="708"/>
      <c r="BE18" s="709"/>
      <c r="BF18" s="710"/>
      <c r="BG18" s="710"/>
      <c r="BH18" s="710"/>
      <c r="BI18" s="710"/>
      <c r="BJ18" s="710"/>
      <c r="BK18" s="711"/>
      <c r="BL18" s="719"/>
      <c r="BM18" s="719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19"/>
      <c r="CI18" s="719"/>
      <c r="CJ18" s="719"/>
      <c r="CK18" s="719"/>
      <c r="CL18" s="719"/>
      <c r="CM18" s="719"/>
      <c r="CN18" s="719"/>
      <c r="CO18" s="719"/>
      <c r="CP18" s="719"/>
      <c r="CQ18" s="719"/>
      <c r="CR18" s="719"/>
      <c r="CS18" s="719"/>
      <c r="CT18" s="719"/>
      <c r="CU18" s="719"/>
      <c r="CV18" s="719"/>
      <c r="CW18" s="719"/>
      <c r="CX18" s="719"/>
      <c r="CY18" s="719"/>
      <c r="CZ18" s="719"/>
      <c r="DA18" s="719"/>
      <c r="DB18" s="719"/>
      <c r="DC18" s="719"/>
      <c r="DD18" s="719"/>
      <c r="DE18" s="719"/>
      <c r="DF18" s="719"/>
      <c r="DG18" s="719"/>
      <c r="DH18" s="719"/>
      <c r="DI18" s="719"/>
      <c r="DJ18" s="719"/>
      <c r="DK18" s="719"/>
      <c r="DL18" s="719"/>
      <c r="DM18" s="719"/>
      <c r="DN18" s="719"/>
      <c r="DO18" s="719"/>
      <c r="DP18" s="719"/>
      <c r="DQ18" s="719"/>
      <c r="DR18" s="719"/>
      <c r="DS18" s="719"/>
      <c r="DT18" s="719"/>
      <c r="DU18" s="719"/>
      <c r="DV18" s="719"/>
      <c r="DW18" s="719"/>
      <c r="DX18" s="719"/>
      <c r="DY18" s="719"/>
      <c r="DZ18" s="719"/>
      <c r="EA18" s="719"/>
      <c r="EB18" s="719"/>
      <c r="EC18" s="702"/>
      <c r="ED18" s="702"/>
      <c r="EE18" s="702"/>
      <c r="EF18" s="702"/>
      <c r="EG18" s="702"/>
      <c r="EH18" s="702"/>
      <c r="EI18" s="702"/>
      <c r="EJ18" s="702"/>
      <c r="EK18" s="702"/>
      <c r="EL18" s="702"/>
      <c r="EM18" s="702"/>
      <c r="EN18" s="702"/>
      <c r="EO18" s="702"/>
      <c r="EP18" s="702"/>
      <c r="EQ18" s="702"/>
      <c r="ER18" s="702"/>
      <c r="ES18" s="703"/>
    </row>
    <row r="19" spans="1:149" ht="15" customHeight="1" hidden="1">
      <c r="A19" s="706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06"/>
      <c r="AF19" s="706"/>
      <c r="AG19" s="706"/>
      <c r="AH19" s="706"/>
      <c r="AI19" s="706"/>
      <c r="AJ19" s="706"/>
      <c r="AK19" s="706"/>
      <c r="AL19" s="706"/>
      <c r="AM19" s="706"/>
      <c r="AN19" s="706"/>
      <c r="AO19" s="706"/>
      <c r="AP19" s="707"/>
      <c r="AQ19" s="708"/>
      <c r="AR19" s="708"/>
      <c r="AS19" s="708"/>
      <c r="AT19" s="708"/>
      <c r="AU19" s="708"/>
      <c r="AV19" s="708"/>
      <c r="AW19" s="708"/>
      <c r="AX19" s="708"/>
      <c r="AY19" s="708"/>
      <c r="AZ19" s="708"/>
      <c r="BA19" s="708"/>
      <c r="BB19" s="708"/>
      <c r="BC19" s="708"/>
      <c r="BD19" s="708"/>
      <c r="BE19" s="709"/>
      <c r="BF19" s="710"/>
      <c r="BG19" s="710"/>
      <c r="BH19" s="710"/>
      <c r="BI19" s="710"/>
      <c r="BJ19" s="710"/>
      <c r="BK19" s="711"/>
      <c r="BL19" s="719"/>
      <c r="BM19" s="719"/>
      <c r="BN19" s="719"/>
      <c r="BO19" s="719"/>
      <c r="BP19" s="719"/>
      <c r="BQ19" s="719"/>
      <c r="BR19" s="719"/>
      <c r="BS19" s="719"/>
      <c r="BT19" s="719"/>
      <c r="BU19" s="719"/>
      <c r="BV19" s="719"/>
      <c r="BW19" s="719"/>
      <c r="BX19" s="719"/>
      <c r="BY19" s="719"/>
      <c r="BZ19" s="719"/>
      <c r="CA19" s="719"/>
      <c r="CB19" s="719"/>
      <c r="CC19" s="719"/>
      <c r="CD19" s="719"/>
      <c r="CE19" s="719"/>
      <c r="CF19" s="719"/>
      <c r="CG19" s="719"/>
      <c r="CH19" s="719"/>
      <c r="CI19" s="719"/>
      <c r="CJ19" s="719"/>
      <c r="CK19" s="719"/>
      <c r="CL19" s="719"/>
      <c r="CM19" s="719"/>
      <c r="CN19" s="719"/>
      <c r="CO19" s="719"/>
      <c r="CP19" s="719"/>
      <c r="CQ19" s="719"/>
      <c r="CR19" s="719"/>
      <c r="CS19" s="719"/>
      <c r="CT19" s="719"/>
      <c r="CU19" s="719"/>
      <c r="CV19" s="719"/>
      <c r="CW19" s="719"/>
      <c r="CX19" s="719"/>
      <c r="CY19" s="719"/>
      <c r="CZ19" s="719"/>
      <c r="DA19" s="719"/>
      <c r="DB19" s="719"/>
      <c r="DC19" s="719"/>
      <c r="DD19" s="719"/>
      <c r="DE19" s="719"/>
      <c r="DF19" s="719"/>
      <c r="DG19" s="719"/>
      <c r="DH19" s="719"/>
      <c r="DI19" s="719"/>
      <c r="DJ19" s="719"/>
      <c r="DK19" s="719"/>
      <c r="DL19" s="719"/>
      <c r="DM19" s="719"/>
      <c r="DN19" s="719"/>
      <c r="DO19" s="719"/>
      <c r="DP19" s="719"/>
      <c r="DQ19" s="719"/>
      <c r="DR19" s="719"/>
      <c r="DS19" s="719"/>
      <c r="DT19" s="719"/>
      <c r="DU19" s="719"/>
      <c r="DV19" s="719"/>
      <c r="DW19" s="719"/>
      <c r="DX19" s="719"/>
      <c r="DY19" s="719"/>
      <c r="DZ19" s="719"/>
      <c r="EA19" s="719"/>
      <c r="EB19" s="719"/>
      <c r="EC19" s="702"/>
      <c r="ED19" s="702"/>
      <c r="EE19" s="702"/>
      <c r="EF19" s="702"/>
      <c r="EG19" s="702"/>
      <c r="EH19" s="702"/>
      <c r="EI19" s="702"/>
      <c r="EJ19" s="702"/>
      <c r="EK19" s="702"/>
      <c r="EL19" s="702"/>
      <c r="EM19" s="702"/>
      <c r="EN19" s="702"/>
      <c r="EO19" s="702"/>
      <c r="EP19" s="702"/>
      <c r="EQ19" s="702"/>
      <c r="ER19" s="702"/>
      <c r="ES19" s="703"/>
    </row>
    <row r="20" spans="1:149" ht="22.5" customHeight="1">
      <c r="A20" s="712" t="s">
        <v>292</v>
      </c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  <c r="AI20" s="712"/>
      <c r="AJ20" s="712"/>
      <c r="AK20" s="712"/>
      <c r="AL20" s="712"/>
      <c r="AM20" s="712"/>
      <c r="AN20" s="712"/>
      <c r="AO20" s="712"/>
      <c r="AP20" s="707" t="s">
        <v>25</v>
      </c>
      <c r="AQ20" s="708"/>
      <c r="AR20" s="708"/>
      <c r="AS20" s="708"/>
      <c r="AT20" s="708"/>
      <c r="AU20" s="708"/>
      <c r="AV20" s="708"/>
      <c r="AW20" s="708"/>
      <c r="AX20" s="708"/>
      <c r="AY20" s="708"/>
      <c r="AZ20" s="708"/>
      <c r="BA20" s="708"/>
      <c r="BB20" s="708"/>
      <c r="BC20" s="708"/>
      <c r="BD20" s="708"/>
      <c r="BE20" s="709"/>
      <c r="BF20" s="710"/>
      <c r="BG20" s="710"/>
      <c r="BH20" s="710"/>
      <c r="BI20" s="710"/>
      <c r="BJ20" s="710"/>
      <c r="BK20" s="711"/>
      <c r="BL20" s="702">
        <f>BL22+BL23</f>
        <v>0</v>
      </c>
      <c r="BM20" s="702"/>
      <c r="BN20" s="702"/>
      <c r="BO20" s="702"/>
      <c r="BP20" s="702"/>
      <c r="BQ20" s="702"/>
      <c r="BR20" s="702"/>
      <c r="BS20" s="702"/>
      <c r="BT20" s="702"/>
      <c r="BU20" s="702"/>
      <c r="BV20" s="702"/>
      <c r="BW20" s="702"/>
      <c r="BX20" s="702"/>
      <c r="BY20" s="702"/>
      <c r="BZ20" s="702"/>
      <c r="CA20" s="702"/>
      <c r="CB20" s="702"/>
      <c r="CC20" s="702"/>
      <c r="CD20" s="702"/>
      <c r="CE20" s="702"/>
      <c r="CF20" s="720">
        <f>CF23+CF22</f>
        <v>-443084.26000000024</v>
      </c>
      <c r="CG20" s="719"/>
      <c r="CH20" s="719"/>
      <c r="CI20" s="719"/>
      <c r="CJ20" s="719"/>
      <c r="CK20" s="719"/>
      <c r="CL20" s="719"/>
      <c r="CM20" s="719"/>
      <c r="CN20" s="719"/>
      <c r="CO20" s="719"/>
      <c r="CP20" s="719"/>
      <c r="CQ20" s="719"/>
      <c r="CR20" s="719"/>
      <c r="CS20" s="719"/>
      <c r="CT20" s="719"/>
      <c r="CU20" s="719"/>
      <c r="CV20" s="719"/>
      <c r="CW20" s="719">
        <f>CF20</f>
        <v>-443084.26000000024</v>
      </c>
      <c r="CX20" s="719"/>
      <c r="CY20" s="719"/>
      <c r="CZ20" s="719"/>
      <c r="DA20" s="719"/>
      <c r="DB20" s="719"/>
      <c r="DC20" s="719"/>
      <c r="DD20" s="719"/>
      <c r="DE20" s="719"/>
      <c r="DF20" s="719"/>
      <c r="DG20" s="719"/>
      <c r="DH20" s="719"/>
      <c r="DI20" s="719"/>
      <c r="DJ20" s="719"/>
      <c r="DK20" s="719"/>
      <c r="DL20" s="719"/>
      <c r="DM20" s="719"/>
      <c r="DN20" s="719">
        <f>CF20</f>
        <v>-443084.26000000024</v>
      </c>
      <c r="DO20" s="719"/>
      <c r="DP20" s="719"/>
      <c r="DQ20" s="719"/>
      <c r="DR20" s="719"/>
      <c r="DS20" s="719"/>
      <c r="DT20" s="719"/>
      <c r="DU20" s="719"/>
      <c r="DV20" s="719"/>
      <c r="DW20" s="719"/>
      <c r="DX20" s="719"/>
      <c r="DY20" s="719"/>
      <c r="DZ20" s="719"/>
      <c r="EA20" s="719"/>
      <c r="EB20" s="719"/>
      <c r="EC20" s="702">
        <v>0</v>
      </c>
      <c r="ED20" s="702"/>
      <c r="EE20" s="702"/>
      <c r="EF20" s="702"/>
      <c r="EG20" s="702"/>
      <c r="EH20" s="702"/>
      <c r="EI20" s="702"/>
      <c r="EJ20" s="702"/>
      <c r="EK20" s="702"/>
      <c r="EL20" s="702"/>
      <c r="EM20" s="702"/>
      <c r="EN20" s="702"/>
      <c r="EO20" s="702"/>
      <c r="EP20" s="702"/>
      <c r="EQ20" s="702"/>
      <c r="ER20" s="702"/>
      <c r="ES20" s="703"/>
    </row>
    <row r="21" spans="1:149" ht="28.5" customHeight="1">
      <c r="A21" s="721" t="s">
        <v>308</v>
      </c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2"/>
      <c r="AP21" s="707" t="s">
        <v>26</v>
      </c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708"/>
      <c r="BC21" s="708"/>
      <c r="BD21" s="708"/>
      <c r="BE21" s="709"/>
      <c r="BF21" s="710"/>
      <c r="BG21" s="710"/>
      <c r="BH21" s="710"/>
      <c r="BI21" s="710"/>
      <c r="BJ21" s="710"/>
      <c r="BK21" s="711"/>
      <c r="BL21" s="719">
        <f>BL22</f>
        <v>-3162143.96</v>
      </c>
      <c r="BM21" s="719"/>
      <c r="BN21" s="719"/>
      <c r="BO21" s="719"/>
      <c r="BP21" s="719"/>
      <c r="BQ21" s="719"/>
      <c r="BR21" s="719"/>
      <c r="BS21" s="719"/>
      <c r="BT21" s="719"/>
      <c r="BU21" s="719"/>
      <c r="BV21" s="719"/>
      <c r="BW21" s="719"/>
      <c r="BX21" s="719"/>
      <c r="BY21" s="719"/>
      <c r="BZ21" s="719"/>
      <c r="CA21" s="719"/>
      <c r="CB21" s="719"/>
      <c r="CC21" s="719"/>
      <c r="CD21" s="719"/>
      <c r="CE21" s="719"/>
      <c r="CF21" s="723">
        <f>CF22</f>
        <v>-3519001.14</v>
      </c>
      <c r="CG21" s="724"/>
      <c r="CH21" s="724"/>
      <c r="CI21" s="724"/>
      <c r="CJ21" s="724"/>
      <c r="CK21" s="724"/>
      <c r="CL21" s="724"/>
      <c r="CM21" s="724"/>
      <c r="CN21" s="724"/>
      <c r="CO21" s="724"/>
      <c r="CP21" s="724"/>
      <c r="CQ21" s="724"/>
      <c r="CR21" s="724"/>
      <c r="CS21" s="724"/>
      <c r="CT21" s="724"/>
      <c r="CU21" s="724"/>
      <c r="CV21" s="725"/>
      <c r="CW21" s="719">
        <f>CF21</f>
        <v>-3519001.14</v>
      </c>
      <c r="CX21" s="719"/>
      <c r="CY21" s="719"/>
      <c r="CZ21" s="719"/>
      <c r="DA21" s="719"/>
      <c r="DB21" s="719"/>
      <c r="DC21" s="719"/>
      <c r="DD21" s="719"/>
      <c r="DE21" s="719"/>
      <c r="DF21" s="719"/>
      <c r="DG21" s="719"/>
      <c r="DH21" s="719"/>
      <c r="DI21" s="719"/>
      <c r="DJ21" s="719"/>
      <c r="DK21" s="719"/>
      <c r="DL21" s="719"/>
      <c r="DM21" s="719"/>
      <c r="DN21" s="719">
        <f>CF21</f>
        <v>-3519001.14</v>
      </c>
      <c r="DO21" s="719"/>
      <c r="DP21" s="719"/>
      <c r="DQ21" s="719"/>
      <c r="DR21" s="719"/>
      <c r="DS21" s="719"/>
      <c r="DT21" s="719"/>
      <c r="DU21" s="719"/>
      <c r="DV21" s="719"/>
      <c r="DW21" s="719"/>
      <c r="DX21" s="719"/>
      <c r="DY21" s="719"/>
      <c r="DZ21" s="719"/>
      <c r="EA21" s="719"/>
      <c r="EB21" s="719"/>
      <c r="EC21" s="702">
        <v>0</v>
      </c>
      <c r="ED21" s="702"/>
      <c r="EE21" s="702"/>
      <c r="EF21" s="702"/>
      <c r="EG21" s="702"/>
      <c r="EH21" s="702"/>
      <c r="EI21" s="702"/>
      <c r="EJ21" s="702"/>
      <c r="EK21" s="702"/>
      <c r="EL21" s="702"/>
      <c r="EM21" s="702"/>
      <c r="EN21" s="702"/>
      <c r="EO21" s="702"/>
      <c r="EP21" s="702"/>
      <c r="EQ21" s="702"/>
      <c r="ER21" s="702"/>
      <c r="ES21" s="703"/>
    </row>
    <row r="22" spans="1:149" ht="27" customHeight="1">
      <c r="A22" s="721" t="s">
        <v>309</v>
      </c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2"/>
      <c r="AP22" s="707"/>
      <c r="AQ22" s="708"/>
      <c r="AR22" s="708"/>
      <c r="AS22" s="708"/>
      <c r="AT22" s="708"/>
      <c r="AU22" s="708"/>
      <c r="AV22" s="708"/>
      <c r="AW22" s="708"/>
      <c r="AX22" s="708"/>
      <c r="AY22" s="708"/>
      <c r="AZ22" s="708"/>
      <c r="BA22" s="708"/>
      <c r="BB22" s="708"/>
      <c r="BC22" s="708"/>
      <c r="BD22" s="708"/>
      <c r="BE22" s="709"/>
      <c r="BF22" s="710"/>
      <c r="BG22" s="710"/>
      <c r="BH22" s="710"/>
      <c r="BI22" s="710"/>
      <c r="BJ22" s="710"/>
      <c r="BK22" s="711"/>
      <c r="BL22" s="720">
        <f>-'1. Доходы бюджета (1)'!D16</f>
        <v>-3162143.96</v>
      </c>
      <c r="BM22" s="719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20">
        <f>-'1. Доходы бюджета (1)'!E16</f>
        <v>-3519001.14</v>
      </c>
      <c r="CG22" s="719"/>
      <c r="CH22" s="719"/>
      <c r="CI22" s="719"/>
      <c r="CJ22" s="719"/>
      <c r="CK22" s="719"/>
      <c r="CL22" s="719"/>
      <c r="CM22" s="719"/>
      <c r="CN22" s="719"/>
      <c r="CO22" s="719"/>
      <c r="CP22" s="719"/>
      <c r="CQ22" s="719"/>
      <c r="CR22" s="719"/>
      <c r="CS22" s="719"/>
      <c r="CT22" s="719"/>
      <c r="CU22" s="719"/>
      <c r="CV22" s="719"/>
      <c r="CW22" s="719">
        <f>CF22</f>
        <v>-3519001.14</v>
      </c>
      <c r="CX22" s="719"/>
      <c r="CY22" s="719"/>
      <c r="CZ22" s="719"/>
      <c r="DA22" s="719"/>
      <c r="DB22" s="719"/>
      <c r="DC22" s="719"/>
      <c r="DD22" s="719"/>
      <c r="DE22" s="719"/>
      <c r="DF22" s="719"/>
      <c r="DG22" s="719"/>
      <c r="DH22" s="719"/>
      <c r="DI22" s="719"/>
      <c r="DJ22" s="719"/>
      <c r="DK22" s="719"/>
      <c r="DL22" s="719"/>
      <c r="DM22" s="719"/>
      <c r="DN22" s="719">
        <f>CF22</f>
        <v>-3519001.14</v>
      </c>
      <c r="DO22" s="719"/>
      <c r="DP22" s="719"/>
      <c r="DQ22" s="719"/>
      <c r="DR22" s="719"/>
      <c r="DS22" s="719"/>
      <c r="DT22" s="719"/>
      <c r="DU22" s="719"/>
      <c r="DV22" s="719"/>
      <c r="DW22" s="719"/>
      <c r="DX22" s="719"/>
      <c r="DY22" s="719"/>
      <c r="DZ22" s="719"/>
      <c r="EA22" s="719"/>
      <c r="EB22" s="719"/>
      <c r="EC22" s="702">
        <v>0</v>
      </c>
      <c r="ED22" s="702"/>
      <c r="EE22" s="702"/>
      <c r="EF22" s="702"/>
      <c r="EG22" s="702"/>
      <c r="EH22" s="702"/>
      <c r="EI22" s="702"/>
      <c r="EJ22" s="702"/>
      <c r="EK22" s="702"/>
      <c r="EL22" s="702"/>
      <c r="EM22" s="702"/>
      <c r="EN22" s="702"/>
      <c r="EO22" s="702"/>
      <c r="EP22" s="702"/>
      <c r="EQ22" s="702"/>
      <c r="ER22" s="702"/>
      <c r="ES22" s="703"/>
    </row>
    <row r="23" spans="1:149" ht="29.25" customHeight="1">
      <c r="A23" s="721" t="s">
        <v>310</v>
      </c>
      <c r="B23" s="721"/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21"/>
      <c r="R23" s="721"/>
      <c r="S23" s="721"/>
      <c r="T23" s="721"/>
      <c r="U23" s="721"/>
      <c r="V23" s="721"/>
      <c r="W23" s="721"/>
      <c r="X23" s="721"/>
      <c r="Y23" s="721"/>
      <c r="Z23" s="721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1"/>
      <c r="AL23" s="721"/>
      <c r="AM23" s="721"/>
      <c r="AN23" s="721"/>
      <c r="AO23" s="722"/>
      <c r="AP23" s="707" t="s">
        <v>27</v>
      </c>
      <c r="AQ23" s="708"/>
      <c r="AR23" s="708"/>
      <c r="AS23" s="708"/>
      <c r="AT23" s="708"/>
      <c r="AU23" s="708"/>
      <c r="AV23" s="708"/>
      <c r="AW23" s="708"/>
      <c r="AX23" s="708"/>
      <c r="AY23" s="708"/>
      <c r="AZ23" s="708"/>
      <c r="BA23" s="708"/>
      <c r="BB23" s="708"/>
      <c r="BC23" s="708"/>
      <c r="BD23" s="708"/>
      <c r="BE23" s="709"/>
      <c r="BF23" s="710"/>
      <c r="BG23" s="710"/>
      <c r="BH23" s="710"/>
      <c r="BI23" s="710"/>
      <c r="BJ23" s="710"/>
      <c r="BK23" s="711"/>
      <c r="BL23" s="719">
        <f>BL24</f>
        <v>3162143.96</v>
      </c>
      <c r="BM23" s="719"/>
      <c r="BN23" s="719"/>
      <c r="BO23" s="719"/>
      <c r="BP23" s="719"/>
      <c r="BQ23" s="719"/>
      <c r="BR23" s="719"/>
      <c r="BS23" s="719"/>
      <c r="BT23" s="719"/>
      <c r="BU23" s="719"/>
      <c r="BV23" s="719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>
        <f>CF24</f>
        <v>3075916.88</v>
      </c>
      <c r="CG23" s="719"/>
      <c r="CH23" s="719"/>
      <c r="CI23" s="719"/>
      <c r="CJ23" s="719"/>
      <c r="CK23" s="719"/>
      <c r="CL23" s="719"/>
      <c r="CM23" s="719"/>
      <c r="CN23" s="719"/>
      <c r="CO23" s="719"/>
      <c r="CP23" s="719"/>
      <c r="CQ23" s="719"/>
      <c r="CR23" s="719"/>
      <c r="CS23" s="719"/>
      <c r="CT23" s="719"/>
      <c r="CU23" s="719"/>
      <c r="CV23" s="719"/>
      <c r="CW23" s="719">
        <f>CF23</f>
        <v>3075916.88</v>
      </c>
      <c r="CX23" s="719"/>
      <c r="CY23" s="719"/>
      <c r="CZ23" s="719"/>
      <c r="DA23" s="719"/>
      <c r="DB23" s="719"/>
      <c r="DC23" s="719"/>
      <c r="DD23" s="719"/>
      <c r="DE23" s="719"/>
      <c r="DF23" s="719"/>
      <c r="DG23" s="719"/>
      <c r="DH23" s="719"/>
      <c r="DI23" s="719"/>
      <c r="DJ23" s="719"/>
      <c r="DK23" s="719"/>
      <c r="DL23" s="719"/>
      <c r="DM23" s="719"/>
      <c r="DN23" s="719">
        <f>CF23</f>
        <v>3075916.88</v>
      </c>
      <c r="DO23" s="719"/>
      <c r="DP23" s="719"/>
      <c r="DQ23" s="719"/>
      <c r="DR23" s="719"/>
      <c r="DS23" s="719"/>
      <c r="DT23" s="719"/>
      <c r="DU23" s="719"/>
      <c r="DV23" s="719"/>
      <c r="DW23" s="719"/>
      <c r="DX23" s="719"/>
      <c r="DY23" s="719"/>
      <c r="DZ23" s="719"/>
      <c r="EA23" s="719"/>
      <c r="EB23" s="719"/>
      <c r="EC23" s="702">
        <v>0</v>
      </c>
      <c r="ED23" s="702"/>
      <c r="EE23" s="702"/>
      <c r="EF23" s="702"/>
      <c r="EG23" s="702"/>
      <c r="EH23" s="702"/>
      <c r="EI23" s="702"/>
      <c r="EJ23" s="702"/>
      <c r="EK23" s="702"/>
      <c r="EL23" s="702"/>
      <c r="EM23" s="702"/>
      <c r="EN23" s="702"/>
      <c r="EO23" s="702"/>
      <c r="EP23" s="702"/>
      <c r="EQ23" s="702"/>
      <c r="ER23" s="702"/>
      <c r="ES23" s="703"/>
    </row>
    <row r="24" spans="1:149" ht="27.75" customHeight="1">
      <c r="A24" s="721" t="s">
        <v>311</v>
      </c>
      <c r="B24" s="721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721"/>
      <c r="AI24" s="721"/>
      <c r="AJ24" s="721"/>
      <c r="AK24" s="721"/>
      <c r="AL24" s="721"/>
      <c r="AM24" s="721"/>
      <c r="AN24" s="721"/>
      <c r="AO24" s="722"/>
      <c r="AP24" s="707"/>
      <c r="AQ24" s="708"/>
      <c r="AR24" s="708"/>
      <c r="AS24" s="708"/>
      <c r="AT24" s="708"/>
      <c r="AU24" s="708"/>
      <c r="AV24" s="708"/>
      <c r="AW24" s="708"/>
      <c r="AX24" s="708"/>
      <c r="AY24" s="708"/>
      <c r="AZ24" s="708"/>
      <c r="BA24" s="708"/>
      <c r="BB24" s="708"/>
      <c r="BC24" s="708"/>
      <c r="BD24" s="708"/>
      <c r="BE24" s="709"/>
      <c r="BF24" s="710"/>
      <c r="BG24" s="710"/>
      <c r="BH24" s="710"/>
      <c r="BI24" s="710"/>
      <c r="BJ24" s="710"/>
      <c r="BK24" s="711"/>
      <c r="BL24" s="720">
        <f>'2. Расходы бюджета (1)'!D6</f>
        <v>3162143.96</v>
      </c>
      <c r="BM24" s="719"/>
      <c r="BN24" s="719"/>
      <c r="BO24" s="719"/>
      <c r="BP24" s="719"/>
      <c r="BQ24" s="719"/>
      <c r="BR24" s="719"/>
      <c r="BS24" s="719"/>
      <c r="BT24" s="719"/>
      <c r="BU24" s="719"/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20">
        <f>'2. Расходы бюджета (1)'!F6</f>
        <v>3075916.88</v>
      </c>
      <c r="CG24" s="719"/>
      <c r="CH24" s="719"/>
      <c r="CI24" s="719"/>
      <c r="CJ24" s="719"/>
      <c r="CK24" s="719"/>
      <c r="CL24" s="719"/>
      <c r="CM24" s="719"/>
      <c r="CN24" s="719"/>
      <c r="CO24" s="719"/>
      <c r="CP24" s="719"/>
      <c r="CQ24" s="719"/>
      <c r="CR24" s="719"/>
      <c r="CS24" s="719"/>
      <c r="CT24" s="719"/>
      <c r="CU24" s="719"/>
      <c r="CV24" s="719"/>
      <c r="CW24" s="719">
        <f>CF24</f>
        <v>3075916.88</v>
      </c>
      <c r="CX24" s="719"/>
      <c r="CY24" s="719"/>
      <c r="CZ24" s="719"/>
      <c r="DA24" s="719"/>
      <c r="DB24" s="719"/>
      <c r="DC24" s="719"/>
      <c r="DD24" s="719"/>
      <c r="DE24" s="719"/>
      <c r="DF24" s="719"/>
      <c r="DG24" s="719"/>
      <c r="DH24" s="719"/>
      <c r="DI24" s="719"/>
      <c r="DJ24" s="719"/>
      <c r="DK24" s="719"/>
      <c r="DL24" s="719"/>
      <c r="DM24" s="719"/>
      <c r="DN24" s="719">
        <f>CF24</f>
        <v>3075916.88</v>
      </c>
      <c r="DO24" s="719"/>
      <c r="DP24" s="719"/>
      <c r="DQ24" s="719"/>
      <c r="DR24" s="719"/>
      <c r="DS24" s="719"/>
      <c r="DT24" s="719"/>
      <c r="DU24" s="719"/>
      <c r="DV24" s="719"/>
      <c r="DW24" s="719"/>
      <c r="DX24" s="719"/>
      <c r="DY24" s="719"/>
      <c r="DZ24" s="719"/>
      <c r="EA24" s="719"/>
      <c r="EB24" s="719"/>
      <c r="EC24" s="702">
        <v>0</v>
      </c>
      <c r="ED24" s="702"/>
      <c r="EE24" s="702"/>
      <c r="EF24" s="702"/>
      <c r="EG24" s="702"/>
      <c r="EH24" s="702"/>
      <c r="EI24" s="702"/>
      <c r="EJ24" s="702"/>
      <c r="EK24" s="702"/>
      <c r="EL24" s="702"/>
      <c r="EM24" s="702"/>
      <c r="EN24" s="702"/>
      <c r="EO24" s="702"/>
      <c r="EP24" s="702"/>
      <c r="EQ24" s="702"/>
      <c r="ER24" s="702"/>
      <c r="ES24" s="703"/>
    </row>
    <row r="25" spans="1:149" ht="15" customHeight="1" hidden="1">
      <c r="A25" s="729"/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30"/>
      <c r="AQ25" s="731"/>
      <c r="AR25" s="731"/>
      <c r="AS25" s="731"/>
      <c r="AT25" s="731"/>
      <c r="AU25" s="731"/>
      <c r="AV25" s="731"/>
      <c r="AW25" s="731"/>
      <c r="AX25" s="731"/>
      <c r="AY25" s="731"/>
      <c r="AZ25" s="731"/>
      <c r="BA25" s="731"/>
      <c r="BB25" s="731"/>
      <c r="BC25" s="731"/>
      <c r="BD25" s="731"/>
      <c r="BE25" s="732"/>
      <c r="BF25" s="733"/>
      <c r="BG25" s="733"/>
      <c r="BH25" s="733"/>
      <c r="BI25" s="733"/>
      <c r="BJ25" s="733"/>
      <c r="BK25" s="734"/>
      <c r="BL25" s="726"/>
      <c r="BM25" s="726"/>
      <c r="BN25" s="726"/>
      <c r="BO25" s="726"/>
      <c r="BP25" s="726"/>
      <c r="BQ25" s="726"/>
      <c r="BR25" s="726"/>
      <c r="BS25" s="726"/>
      <c r="BT25" s="726"/>
      <c r="BU25" s="726"/>
      <c r="BV25" s="726"/>
      <c r="BW25" s="726"/>
      <c r="BX25" s="726"/>
      <c r="BY25" s="726"/>
      <c r="BZ25" s="726"/>
      <c r="CA25" s="726"/>
      <c r="CB25" s="726"/>
      <c r="CC25" s="726"/>
      <c r="CD25" s="726"/>
      <c r="CE25" s="726"/>
      <c r="CF25" s="726" t="s">
        <v>289</v>
      </c>
      <c r="CG25" s="726"/>
      <c r="CH25" s="726"/>
      <c r="CI25" s="726"/>
      <c r="CJ25" s="726"/>
      <c r="CK25" s="726"/>
      <c r="CL25" s="726"/>
      <c r="CM25" s="726"/>
      <c r="CN25" s="726"/>
      <c r="CO25" s="726"/>
      <c r="CP25" s="726"/>
      <c r="CQ25" s="726"/>
      <c r="CR25" s="726"/>
      <c r="CS25" s="726"/>
      <c r="CT25" s="726"/>
      <c r="CU25" s="726"/>
      <c r="CV25" s="726"/>
      <c r="CW25" s="726"/>
      <c r="CX25" s="726"/>
      <c r="CY25" s="726"/>
      <c r="CZ25" s="726"/>
      <c r="DA25" s="726"/>
      <c r="DB25" s="726"/>
      <c r="DC25" s="726"/>
      <c r="DD25" s="726"/>
      <c r="DE25" s="726"/>
      <c r="DF25" s="726"/>
      <c r="DG25" s="726"/>
      <c r="DH25" s="726"/>
      <c r="DI25" s="726"/>
      <c r="DJ25" s="726"/>
      <c r="DK25" s="726"/>
      <c r="DL25" s="726"/>
      <c r="DM25" s="726"/>
      <c r="DN25" s="726"/>
      <c r="DO25" s="726"/>
      <c r="DP25" s="726"/>
      <c r="DQ25" s="726"/>
      <c r="DR25" s="726"/>
      <c r="DS25" s="726"/>
      <c r="DT25" s="726"/>
      <c r="DU25" s="726"/>
      <c r="DV25" s="726"/>
      <c r="DW25" s="726"/>
      <c r="DX25" s="726"/>
      <c r="DY25" s="726"/>
      <c r="DZ25" s="726"/>
      <c r="EA25" s="726"/>
      <c r="EB25" s="726"/>
      <c r="EC25" s="726" t="s">
        <v>289</v>
      </c>
      <c r="ED25" s="726"/>
      <c r="EE25" s="726"/>
      <c r="EF25" s="726"/>
      <c r="EG25" s="726"/>
      <c r="EH25" s="726"/>
      <c r="EI25" s="726"/>
      <c r="EJ25" s="726"/>
      <c r="EK25" s="726"/>
      <c r="EL25" s="726"/>
      <c r="EM25" s="726"/>
      <c r="EN25" s="726"/>
      <c r="EO25" s="726"/>
      <c r="EP25" s="726"/>
      <c r="EQ25" s="726"/>
      <c r="ER25" s="726"/>
      <c r="ES25" s="742"/>
    </row>
    <row r="26" spans="1:149" ht="22.5" customHeight="1" hidden="1" thickBot="1">
      <c r="A26" s="743" t="s">
        <v>293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729"/>
      <c r="AI26" s="729"/>
      <c r="AJ26" s="729"/>
      <c r="AK26" s="729"/>
      <c r="AL26" s="729"/>
      <c r="AM26" s="729"/>
      <c r="AN26" s="729"/>
      <c r="AO26" s="729"/>
      <c r="AP26" s="744" t="s">
        <v>28</v>
      </c>
      <c r="AQ26" s="745"/>
      <c r="AR26" s="745"/>
      <c r="AS26" s="745"/>
      <c r="AT26" s="745"/>
      <c r="AU26" s="745"/>
      <c r="AV26" s="745" t="s">
        <v>289</v>
      </c>
      <c r="AW26" s="745"/>
      <c r="AX26" s="745"/>
      <c r="AY26" s="745"/>
      <c r="AZ26" s="745"/>
      <c r="BA26" s="745"/>
      <c r="BB26" s="745"/>
      <c r="BC26" s="745"/>
      <c r="BD26" s="745"/>
      <c r="BE26" s="746"/>
      <c r="BF26" s="747"/>
      <c r="BG26" s="747"/>
      <c r="BH26" s="747"/>
      <c r="BI26" s="747"/>
      <c r="BJ26" s="747"/>
      <c r="BK26" s="748"/>
      <c r="BL26" s="727" t="s">
        <v>289</v>
      </c>
      <c r="BM26" s="727"/>
      <c r="BN26" s="727"/>
      <c r="BO26" s="727"/>
      <c r="BP26" s="727"/>
      <c r="BQ26" s="727"/>
      <c r="BR26" s="727"/>
      <c r="BS26" s="727"/>
      <c r="BT26" s="727"/>
      <c r="BU26" s="727"/>
      <c r="BV26" s="727"/>
      <c r="BW26" s="727"/>
      <c r="BX26" s="727"/>
      <c r="BY26" s="727"/>
      <c r="BZ26" s="727"/>
      <c r="CA26" s="727"/>
      <c r="CB26" s="727"/>
      <c r="CC26" s="727"/>
      <c r="CD26" s="727"/>
      <c r="CE26" s="727"/>
      <c r="CF26" s="727"/>
      <c r="CG26" s="727"/>
      <c r="CH26" s="727"/>
      <c r="CI26" s="727"/>
      <c r="CJ26" s="727"/>
      <c r="CK26" s="727"/>
      <c r="CL26" s="727"/>
      <c r="CM26" s="727"/>
      <c r="CN26" s="727"/>
      <c r="CO26" s="727"/>
      <c r="CP26" s="727"/>
      <c r="CQ26" s="727"/>
      <c r="CR26" s="727"/>
      <c r="CS26" s="727"/>
      <c r="CT26" s="727"/>
      <c r="CU26" s="727"/>
      <c r="CV26" s="727"/>
      <c r="CW26" s="727"/>
      <c r="CX26" s="727"/>
      <c r="CY26" s="727"/>
      <c r="CZ26" s="727"/>
      <c r="DA26" s="727"/>
      <c r="DB26" s="727"/>
      <c r="DC26" s="727"/>
      <c r="DD26" s="727"/>
      <c r="DE26" s="727"/>
      <c r="DF26" s="727"/>
      <c r="DG26" s="727"/>
      <c r="DH26" s="727"/>
      <c r="DI26" s="727"/>
      <c r="DJ26" s="727"/>
      <c r="DK26" s="727"/>
      <c r="DL26" s="727"/>
      <c r="DM26" s="727"/>
      <c r="DN26" s="727"/>
      <c r="DO26" s="727"/>
      <c r="DP26" s="727"/>
      <c r="DQ26" s="727"/>
      <c r="DR26" s="727"/>
      <c r="DS26" s="727"/>
      <c r="DT26" s="727"/>
      <c r="DU26" s="727"/>
      <c r="DV26" s="727"/>
      <c r="DW26" s="727"/>
      <c r="DX26" s="727"/>
      <c r="DY26" s="727"/>
      <c r="DZ26" s="727"/>
      <c r="EA26" s="727"/>
      <c r="EB26" s="727"/>
      <c r="EC26" s="727" t="s">
        <v>289</v>
      </c>
      <c r="ED26" s="727"/>
      <c r="EE26" s="727"/>
      <c r="EF26" s="727"/>
      <c r="EG26" s="727"/>
      <c r="EH26" s="727"/>
      <c r="EI26" s="727"/>
      <c r="EJ26" s="727"/>
      <c r="EK26" s="727"/>
      <c r="EL26" s="727"/>
      <c r="EM26" s="727"/>
      <c r="EN26" s="727"/>
      <c r="EO26" s="727"/>
      <c r="EP26" s="727"/>
      <c r="EQ26" s="727"/>
      <c r="ER26" s="727"/>
      <c r="ES26" s="728"/>
    </row>
    <row r="27" spans="1:149" ht="11.25" customHeight="1" hidden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1" t="s">
        <v>294</v>
      </c>
    </row>
    <row r="28" spans="1:148" ht="3" customHeight="1" hidden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</row>
    <row r="29" spans="1:149" ht="11.25" customHeight="1" hidden="1">
      <c r="A29" s="736" t="s">
        <v>13</v>
      </c>
      <c r="B29" s="736"/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  <c r="AO29" s="752"/>
      <c r="AP29" s="735" t="s">
        <v>284</v>
      </c>
      <c r="AQ29" s="736"/>
      <c r="AR29" s="736"/>
      <c r="AS29" s="736"/>
      <c r="AT29" s="736"/>
      <c r="AU29" s="752"/>
      <c r="AV29" s="735" t="s">
        <v>285</v>
      </c>
      <c r="AW29" s="736"/>
      <c r="AX29" s="736"/>
      <c r="AY29" s="736"/>
      <c r="AZ29" s="736"/>
      <c r="BA29" s="736"/>
      <c r="BB29" s="736"/>
      <c r="BC29" s="736"/>
      <c r="BD29" s="736"/>
      <c r="BE29" s="736"/>
      <c r="BF29" s="736"/>
      <c r="BG29" s="736"/>
      <c r="BH29" s="736"/>
      <c r="BI29" s="736"/>
      <c r="BJ29" s="736"/>
      <c r="BK29" s="752"/>
      <c r="BL29" s="735" t="s">
        <v>295</v>
      </c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52"/>
      <c r="CF29" s="741" t="s">
        <v>15</v>
      </c>
      <c r="CG29" s="739"/>
      <c r="CH29" s="739"/>
      <c r="CI29" s="739"/>
      <c r="CJ29" s="739"/>
      <c r="CK29" s="739"/>
      <c r="CL29" s="739"/>
      <c r="CM29" s="739"/>
      <c r="CN29" s="739"/>
      <c r="CO29" s="739"/>
      <c r="CP29" s="739"/>
      <c r="CQ29" s="739"/>
      <c r="CR29" s="739"/>
      <c r="CS29" s="739"/>
      <c r="CT29" s="739"/>
      <c r="CU29" s="739"/>
      <c r="CV29" s="739"/>
      <c r="CW29" s="739"/>
      <c r="CX29" s="739"/>
      <c r="CY29" s="739"/>
      <c r="CZ29" s="739"/>
      <c r="DA29" s="739"/>
      <c r="DB29" s="739"/>
      <c r="DC29" s="739"/>
      <c r="DD29" s="739"/>
      <c r="DE29" s="739"/>
      <c r="DF29" s="739"/>
      <c r="DG29" s="739"/>
      <c r="DH29" s="739"/>
      <c r="DI29" s="739"/>
      <c r="DJ29" s="739"/>
      <c r="DK29" s="739"/>
      <c r="DL29" s="739"/>
      <c r="DM29" s="739"/>
      <c r="DN29" s="739"/>
      <c r="DO29" s="739"/>
      <c r="DP29" s="739"/>
      <c r="DQ29" s="739"/>
      <c r="DR29" s="739"/>
      <c r="DS29" s="739"/>
      <c r="DT29" s="739"/>
      <c r="DU29" s="739"/>
      <c r="DV29" s="739"/>
      <c r="DW29" s="739"/>
      <c r="DX29" s="739"/>
      <c r="DY29" s="739"/>
      <c r="DZ29" s="739"/>
      <c r="EA29" s="739"/>
      <c r="EB29" s="740"/>
      <c r="EC29" s="735" t="s">
        <v>16</v>
      </c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</row>
    <row r="30" spans="1:149" ht="33" customHeight="1" hidden="1">
      <c r="A30" s="738"/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  <c r="AM30" s="738"/>
      <c r="AN30" s="738"/>
      <c r="AO30" s="753"/>
      <c r="AP30" s="737"/>
      <c r="AQ30" s="738"/>
      <c r="AR30" s="738"/>
      <c r="AS30" s="738"/>
      <c r="AT30" s="738"/>
      <c r="AU30" s="753"/>
      <c r="AV30" s="737"/>
      <c r="AW30" s="738"/>
      <c r="AX30" s="738"/>
      <c r="AY30" s="738"/>
      <c r="AZ30" s="738"/>
      <c r="BA30" s="738"/>
      <c r="BB30" s="738"/>
      <c r="BC30" s="738"/>
      <c r="BD30" s="738"/>
      <c r="BE30" s="738"/>
      <c r="BF30" s="738"/>
      <c r="BG30" s="738"/>
      <c r="BH30" s="738"/>
      <c r="BI30" s="738"/>
      <c r="BJ30" s="738"/>
      <c r="BK30" s="753"/>
      <c r="BL30" s="737"/>
      <c r="BM30" s="738"/>
      <c r="BN30" s="738"/>
      <c r="BO30" s="738"/>
      <c r="BP30" s="738"/>
      <c r="BQ30" s="738"/>
      <c r="BR30" s="738"/>
      <c r="BS30" s="738"/>
      <c r="BT30" s="738"/>
      <c r="BU30" s="738"/>
      <c r="BV30" s="738"/>
      <c r="BW30" s="738"/>
      <c r="BX30" s="738"/>
      <c r="BY30" s="738"/>
      <c r="BZ30" s="738"/>
      <c r="CA30" s="738"/>
      <c r="CB30" s="738"/>
      <c r="CC30" s="738"/>
      <c r="CD30" s="738"/>
      <c r="CE30" s="753"/>
      <c r="CF30" s="739" t="s">
        <v>286</v>
      </c>
      <c r="CG30" s="739"/>
      <c r="CH30" s="739"/>
      <c r="CI30" s="739"/>
      <c r="CJ30" s="739"/>
      <c r="CK30" s="739"/>
      <c r="CL30" s="739"/>
      <c r="CM30" s="739"/>
      <c r="CN30" s="739"/>
      <c r="CO30" s="739"/>
      <c r="CP30" s="739"/>
      <c r="CQ30" s="739"/>
      <c r="CR30" s="739"/>
      <c r="CS30" s="739"/>
      <c r="CT30" s="739"/>
      <c r="CU30" s="739"/>
      <c r="CV30" s="740"/>
      <c r="CW30" s="741" t="s">
        <v>287</v>
      </c>
      <c r="CX30" s="739"/>
      <c r="CY30" s="739"/>
      <c r="CZ30" s="739"/>
      <c r="DA30" s="739"/>
      <c r="DB30" s="739"/>
      <c r="DC30" s="739"/>
      <c r="DD30" s="739"/>
      <c r="DE30" s="739"/>
      <c r="DF30" s="739"/>
      <c r="DG30" s="739"/>
      <c r="DH30" s="739"/>
      <c r="DI30" s="739"/>
      <c r="DJ30" s="739"/>
      <c r="DK30" s="739"/>
      <c r="DL30" s="739"/>
      <c r="DM30" s="740"/>
      <c r="DN30" s="741" t="s">
        <v>20</v>
      </c>
      <c r="DO30" s="739"/>
      <c r="DP30" s="739"/>
      <c r="DQ30" s="739"/>
      <c r="DR30" s="739"/>
      <c r="DS30" s="739"/>
      <c r="DT30" s="739"/>
      <c r="DU30" s="739"/>
      <c r="DV30" s="739"/>
      <c r="DW30" s="739"/>
      <c r="DX30" s="739"/>
      <c r="DY30" s="739"/>
      <c r="DZ30" s="739"/>
      <c r="EA30" s="739"/>
      <c r="EB30" s="740"/>
      <c r="EC30" s="737"/>
      <c r="ED30" s="738"/>
      <c r="EE30" s="738"/>
      <c r="EF30" s="738"/>
      <c r="EG30" s="738"/>
      <c r="EH30" s="738"/>
      <c r="EI30" s="738"/>
      <c r="EJ30" s="738"/>
      <c r="EK30" s="738"/>
      <c r="EL30" s="738"/>
      <c r="EM30" s="738"/>
      <c r="EN30" s="738"/>
      <c r="EO30" s="738"/>
      <c r="EP30" s="738"/>
      <c r="EQ30" s="738"/>
      <c r="ER30" s="738"/>
      <c r="ES30" s="738"/>
    </row>
    <row r="31" spans="1:149" ht="12" customHeight="1" hidden="1" thickBot="1">
      <c r="A31" s="763">
        <v>1</v>
      </c>
      <c r="B31" s="763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3"/>
      <c r="AK31" s="763"/>
      <c r="AL31" s="763"/>
      <c r="AM31" s="763"/>
      <c r="AN31" s="763"/>
      <c r="AO31" s="764"/>
      <c r="AP31" s="749">
        <v>2</v>
      </c>
      <c r="AQ31" s="750"/>
      <c r="AR31" s="750"/>
      <c r="AS31" s="750"/>
      <c r="AT31" s="750"/>
      <c r="AU31" s="751"/>
      <c r="AV31" s="749">
        <v>3</v>
      </c>
      <c r="AW31" s="750"/>
      <c r="AX31" s="750"/>
      <c r="AY31" s="750"/>
      <c r="AZ31" s="750"/>
      <c r="BA31" s="750"/>
      <c r="BB31" s="750"/>
      <c r="BC31" s="750"/>
      <c r="BD31" s="750"/>
      <c r="BE31" s="750"/>
      <c r="BF31" s="750"/>
      <c r="BG31" s="750"/>
      <c r="BH31" s="750"/>
      <c r="BI31" s="750"/>
      <c r="BJ31" s="750"/>
      <c r="BK31" s="751"/>
      <c r="BL31" s="749">
        <v>4</v>
      </c>
      <c r="BM31" s="750"/>
      <c r="BN31" s="750"/>
      <c r="BO31" s="750"/>
      <c r="BP31" s="750"/>
      <c r="BQ31" s="750"/>
      <c r="BR31" s="750"/>
      <c r="BS31" s="750"/>
      <c r="BT31" s="750"/>
      <c r="BU31" s="750"/>
      <c r="BV31" s="750"/>
      <c r="BW31" s="750"/>
      <c r="BX31" s="750"/>
      <c r="BY31" s="750"/>
      <c r="BZ31" s="750"/>
      <c r="CA31" s="750"/>
      <c r="CB31" s="750"/>
      <c r="CC31" s="750"/>
      <c r="CD31" s="750"/>
      <c r="CE31" s="751"/>
      <c r="CF31" s="749">
        <v>5</v>
      </c>
      <c r="CG31" s="750"/>
      <c r="CH31" s="750"/>
      <c r="CI31" s="750"/>
      <c r="CJ31" s="750"/>
      <c r="CK31" s="750"/>
      <c r="CL31" s="750"/>
      <c r="CM31" s="750"/>
      <c r="CN31" s="750"/>
      <c r="CO31" s="750"/>
      <c r="CP31" s="750"/>
      <c r="CQ31" s="750"/>
      <c r="CR31" s="750"/>
      <c r="CS31" s="750"/>
      <c r="CT31" s="750"/>
      <c r="CU31" s="750"/>
      <c r="CV31" s="751"/>
      <c r="CW31" s="749">
        <v>6</v>
      </c>
      <c r="CX31" s="750"/>
      <c r="CY31" s="750"/>
      <c r="CZ31" s="750"/>
      <c r="DA31" s="750"/>
      <c r="DB31" s="750"/>
      <c r="DC31" s="750"/>
      <c r="DD31" s="750"/>
      <c r="DE31" s="750"/>
      <c r="DF31" s="750"/>
      <c r="DG31" s="750"/>
      <c r="DH31" s="750"/>
      <c r="DI31" s="750"/>
      <c r="DJ31" s="750"/>
      <c r="DK31" s="750"/>
      <c r="DL31" s="750"/>
      <c r="DM31" s="751"/>
      <c r="DN31" s="749">
        <v>8</v>
      </c>
      <c r="DO31" s="750"/>
      <c r="DP31" s="750"/>
      <c r="DQ31" s="750"/>
      <c r="DR31" s="750"/>
      <c r="DS31" s="750"/>
      <c r="DT31" s="750"/>
      <c r="DU31" s="750"/>
      <c r="DV31" s="750"/>
      <c r="DW31" s="750"/>
      <c r="DX31" s="750"/>
      <c r="DY31" s="750"/>
      <c r="DZ31" s="750"/>
      <c r="EA31" s="750"/>
      <c r="EB31" s="751"/>
      <c r="EC31" s="749">
        <v>9</v>
      </c>
      <c r="ED31" s="750"/>
      <c r="EE31" s="750"/>
      <c r="EF31" s="750"/>
      <c r="EG31" s="750"/>
      <c r="EH31" s="750"/>
      <c r="EI31" s="750"/>
      <c r="EJ31" s="750"/>
      <c r="EK31" s="750"/>
      <c r="EL31" s="750"/>
      <c r="EM31" s="750"/>
      <c r="EN31" s="750"/>
      <c r="EO31" s="750"/>
      <c r="EP31" s="750"/>
      <c r="EQ31" s="750"/>
      <c r="ER31" s="750"/>
      <c r="ES31" s="750"/>
    </row>
    <row r="32" spans="1:149" ht="33" customHeight="1" hidden="1">
      <c r="A32" s="754" t="s">
        <v>296</v>
      </c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754"/>
      <c r="AF32" s="754"/>
      <c r="AG32" s="754"/>
      <c r="AH32" s="754"/>
      <c r="AI32" s="754"/>
      <c r="AJ32" s="754"/>
      <c r="AK32" s="754"/>
      <c r="AL32" s="754"/>
      <c r="AM32" s="754"/>
      <c r="AN32" s="754"/>
      <c r="AO32" s="755"/>
      <c r="AP32" s="756" t="s">
        <v>29</v>
      </c>
      <c r="AQ32" s="757"/>
      <c r="AR32" s="757"/>
      <c r="AS32" s="757"/>
      <c r="AT32" s="757"/>
      <c r="AU32" s="758"/>
      <c r="AV32" s="759" t="s">
        <v>289</v>
      </c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8"/>
      <c r="BL32" s="760" t="s">
        <v>289</v>
      </c>
      <c r="BM32" s="761"/>
      <c r="BN32" s="761"/>
      <c r="BO32" s="761"/>
      <c r="BP32" s="761"/>
      <c r="BQ32" s="761"/>
      <c r="BR32" s="761"/>
      <c r="BS32" s="761"/>
      <c r="BT32" s="761"/>
      <c r="BU32" s="761"/>
      <c r="BV32" s="761"/>
      <c r="BW32" s="761"/>
      <c r="BX32" s="761"/>
      <c r="BY32" s="761"/>
      <c r="BZ32" s="761"/>
      <c r="CA32" s="761"/>
      <c r="CB32" s="761"/>
      <c r="CC32" s="761"/>
      <c r="CD32" s="761"/>
      <c r="CE32" s="762"/>
      <c r="CF32" s="760"/>
      <c r="CG32" s="761"/>
      <c r="CH32" s="761"/>
      <c r="CI32" s="761"/>
      <c r="CJ32" s="761"/>
      <c r="CK32" s="761"/>
      <c r="CL32" s="761"/>
      <c r="CM32" s="761"/>
      <c r="CN32" s="761"/>
      <c r="CO32" s="761"/>
      <c r="CP32" s="761"/>
      <c r="CQ32" s="761"/>
      <c r="CR32" s="761"/>
      <c r="CS32" s="761"/>
      <c r="CT32" s="761"/>
      <c r="CU32" s="761"/>
      <c r="CV32" s="762"/>
      <c r="CW32" s="760"/>
      <c r="CX32" s="761"/>
      <c r="CY32" s="761"/>
      <c r="CZ32" s="761"/>
      <c r="DA32" s="761"/>
      <c r="DB32" s="761"/>
      <c r="DC32" s="761"/>
      <c r="DD32" s="761"/>
      <c r="DE32" s="761"/>
      <c r="DF32" s="761"/>
      <c r="DG32" s="761"/>
      <c r="DH32" s="761"/>
      <c r="DI32" s="761"/>
      <c r="DJ32" s="761"/>
      <c r="DK32" s="761"/>
      <c r="DL32" s="761"/>
      <c r="DM32" s="762"/>
      <c r="DN32" s="760"/>
      <c r="DO32" s="761"/>
      <c r="DP32" s="761"/>
      <c r="DQ32" s="761"/>
      <c r="DR32" s="761"/>
      <c r="DS32" s="761"/>
      <c r="DT32" s="761"/>
      <c r="DU32" s="761"/>
      <c r="DV32" s="761"/>
      <c r="DW32" s="761"/>
      <c r="DX32" s="761"/>
      <c r="DY32" s="761"/>
      <c r="DZ32" s="761"/>
      <c r="EA32" s="761"/>
      <c r="EB32" s="762"/>
      <c r="EC32" s="760" t="s">
        <v>289</v>
      </c>
      <c r="ED32" s="761"/>
      <c r="EE32" s="761"/>
      <c r="EF32" s="761"/>
      <c r="EG32" s="761"/>
      <c r="EH32" s="761"/>
      <c r="EI32" s="761"/>
      <c r="EJ32" s="761"/>
      <c r="EK32" s="761"/>
      <c r="EL32" s="761"/>
      <c r="EM32" s="761"/>
      <c r="EN32" s="761"/>
      <c r="EO32" s="761"/>
      <c r="EP32" s="761"/>
      <c r="EQ32" s="761"/>
      <c r="ER32" s="761"/>
      <c r="ES32" s="765"/>
    </row>
    <row r="33" spans="1:149" ht="15" customHeight="1" hidden="1">
      <c r="A33" s="766" t="s">
        <v>291</v>
      </c>
      <c r="B33" s="766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766"/>
      <c r="AH33" s="766"/>
      <c r="AI33" s="766"/>
      <c r="AJ33" s="766"/>
      <c r="AK33" s="766"/>
      <c r="AL33" s="766"/>
      <c r="AM33" s="766"/>
      <c r="AN33" s="766"/>
      <c r="AO33" s="767"/>
      <c r="AP33" s="768" t="s">
        <v>30</v>
      </c>
      <c r="AQ33" s="769"/>
      <c r="AR33" s="769"/>
      <c r="AS33" s="769"/>
      <c r="AT33" s="769"/>
      <c r="AU33" s="770"/>
      <c r="AV33" s="774" t="s">
        <v>289</v>
      </c>
      <c r="AW33" s="769"/>
      <c r="AX33" s="769"/>
      <c r="AY33" s="769"/>
      <c r="AZ33" s="769"/>
      <c r="BA33" s="769"/>
      <c r="BB33" s="769"/>
      <c r="BC33" s="769"/>
      <c r="BD33" s="769"/>
      <c r="BE33" s="769"/>
      <c r="BF33" s="769"/>
      <c r="BG33" s="769"/>
      <c r="BH33" s="769"/>
      <c r="BI33" s="769"/>
      <c r="BJ33" s="769"/>
      <c r="BK33" s="770"/>
      <c r="BL33" s="776" t="s">
        <v>289</v>
      </c>
      <c r="BM33" s="777"/>
      <c r="BN33" s="777"/>
      <c r="BO33" s="777"/>
      <c r="BP33" s="777"/>
      <c r="BQ33" s="777"/>
      <c r="BR33" s="777"/>
      <c r="BS33" s="777"/>
      <c r="BT33" s="777"/>
      <c r="BU33" s="777"/>
      <c r="BV33" s="777"/>
      <c r="BW33" s="777"/>
      <c r="BX33" s="777"/>
      <c r="BY33" s="777"/>
      <c r="BZ33" s="777"/>
      <c r="CA33" s="777"/>
      <c r="CB33" s="777"/>
      <c r="CC33" s="777"/>
      <c r="CD33" s="777"/>
      <c r="CE33" s="778"/>
      <c r="CF33" s="776"/>
      <c r="CG33" s="777"/>
      <c r="CH33" s="777"/>
      <c r="CI33" s="777"/>
      <c r="CJ33" s="777"/>
      <c r="CK33" s="777"/>
      <c r="CL33" s="777"/>
      <c r="CM33" s="777"/>
      <c r="CN33" s="777"/>
      <c r="CO33" s="777"/>
      <c r="CP33" s="777"/>
      <c r="CQ33" s="777"/>
      <c r="CR33" s="777"/>
      <c r="CS33" s="777"/>
      <c r="CT33" s="777"/>
      <c r="CU33" s="777"/>
      <c r="CV33" s="778"/>
      <c r="CW33" s="776"/>
      <c r="CX33" s="777"/>
      <c r="CY33" s="777"/>
      <c r="CZ33" s="777"/>
      <c r="DA33" s="777"/>
      <c r="DB33" s="777"/>
      <c r="DC33" s="777"/>
      <c r="DD33" s="777"/>
      <c r="DE33" s="777"/>
      <c r="DF33" s="777"/>
      <c r="DG33" s="777"/>
      <c r="DH33" s="777"/>
      <c r="DI33" s="777"/>
      <c r="DJ33" s="777"/>
      <c r="DK33" s="777"/>
      <c r="DL33" s="777"/>
      <c r="DM33" s="778"/>
      <c r="DN33" s="776"/>
      <c r="DO33" s="777"/>
      <c r="DP33" s="777"/>
      <c r="DQ33" s="777"/>
      <c r="DR33" s="777"/>
      <c r="DS33" s="777"/>
      <c r="DT33" s="777"/>
      <c r="DU33" s="777"/>
      <c r="DV33" s="777"/>
      <c r="DW33" s="777"/>
      <c r="DX33" s="777"/>
      <c r="DY33" s="777"/>
      <c r="DZ33" s="777"/>
      <c r="EA33" s="777"/>
      <c r="EB33" s="778"/>
      <c r="EC33" s="776" t="s">
        <v>289</v>
      </c>
      <c r="ED33" s="777"/>
      <c r="EE33" s="777"/>
      <c r="EF33" s="777"/>
      <c r="EG33" s="777"/>
      <c r="EH33" s="777"/>
      <c r="EI33" s="777"/>
      <c r="EJ33" s="777"/>
      <c r="EK33" s="777"/>
      <c r="EL33" s="777"/>
      <c r="EM33" s="777"/>
      <c r="EN33" s="777"/>
      <c r="EO33" s="777"/>
      <c r="EP33" s="777"/>
      <c r="EQ33" s="777"/>
      <c r="ER33" s="777"/>
      <c r="ES33" s="782"/>
    </row>
    <row r="34" spans="1:149" ht="22.5" customHeight="1" hidden="1">
      <c r="A34" s="754" t="s">
        <v>297</v>
      </c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71"/>
      <c r="AQ34" s="772"/>
      <c r="AR34" s="772"/>
      <c r="AS34" s="772"/>
      <c r="AT34" s="772"/>
      <c r="AU34" s="773"/>
      <c r="AV34" s="775"/>
      <c r="AW34" s="772"/>
      <c r="AX34" s="772"/>
      <c r="AY34" s="772"/>
      <c r="AZ34" s="772"/>
      <c r="BA34" s="772"/>
      <c r="BB34" s="772"/>
      <c r="BC34" s="772"/>
      <c r="BD34" s="772"/>
      <c r="BE34" s="772"/>
      <c r="BF34" s="772"/>
      <c r="BG34" s="772"/>
      <c r="BH34" s="772"/>
      <c r="BI34" s="772"/>
      <c r="BJ34" s="772"/>
      <c r="BK34" s="773"/>
      <c r="BL34" s="779"/>
      <c r="BM34" s="780"/>
      <c r="BN34" s="780"/>
      <c r="BO34" s="780"/>
      <c r="BP34" s="780"/>
      <c r="BQ34" s="780"/>
      <c r="BR34" s="780"/>
      <c r="BS34" s="780"/>
      <c r="BT34" s="780"/>
      <c r="BU34" s="780"/>
      <c r="BV34" s="780"/>
      <c r="BW34" s="780"/>
      <c r="BX34" s="780"/>
      <c r="BY34" s="780"/>
      <c r="BZ34" s="780"/>
      <c r="CA34" s="780"/>
      <c r="CB34" s="780"/>
      <c r="CC34" s="780"/>
      <c r="CD34" s="780"/>
      <c r="CE34" s="781"/>
      <c r="CF34" s="779"/>
      <c r="CG34" s="780"/>
      <c r="CH34" s="780"/>
      <c r="CI34" s="780"/>
      <c r="CJ34" s="780"/>
      <c r="CK34" s="780"/>
      <c r="CL34" s="780"/>
      <c r="CM34" s="780"/>
      <c r="CN34" s="780"/>
      <c r="CO34" s="780"/>
      <c r="CP34" s="780"/>
      <c r="CQ34" s="780"/>
      <c r="CR34" s="780"/>
      <c r="CS34" s="780"/>
      <c r="CT34" s="780"/>
      <c r="CU34" s="780"/>
      <c r="CV34" s="781"/>
      <c r="CW34" s="779"/>
      <c r="CX34" s="780"/>
      <c r="CY34" s="780"/>
      <c r="CZ34" s="780"/>
      <c r="DA34" s="780"/>
      <c r="DB34" s="780"/>
      <c r="DC34" s="780"/>
      <c r="DD34" s="780"/>
      <c r="DE34" s="780"/>
      <c r="DF34" s="780"/>
      <c r="DG34" s="780"/>
      <c r="DH34" s="780"/>
      <c r="DI34" s="780"/>
      <c r="DJ34" s="780"/>
      <c r="DK34" s="780"/>
      <c r="DL34" s="780"/>
      <c r="DM34" s="781"/>
      <c r="DN34" s="779"/>
      <c r="DO34" s="780"/>
      <c r="DP34" s="780"/>
      <c r="DQ34" s="780"/>
      <c r="DR34" s="780"/>
      <c r="DS34" s="780"/>
      <c r="DT34" s="780"/>
      <c r="DU34" s="780"/>
      <c r="DV34" s="780"/>
      <c r="DW34" s="780"/>
      <c r="DX34" s="780"/>
      <c r="DY34" s="780"/>
      <c r="DZ34" s="780"/>
      <c r="EA34" s="780"/>
      <c r="EB34" s="781"/>
      <c r="EC34" s="779"/>
      <c r="ED34" s="780"/>
      <c r="EE34" s="780"/>
      <c r="EF34" s="780"/>
      <c r="EG34" s="780"/>
      <c r="EH34" s="780"/>
      <c r="EI34" s="780"/>
      <c r="EJ34" s="780"/>
      <c r="EK34" s="780"/>
      <c r="EL34" s="780"/>
      <c r="EM34" s="780"/>
      <c r="EN34" s="780"/>
      <c r="EO34" s="780"/>
      <c r="EP34" s="780"/>
      <c r="EQ34" s="780"/>
      <c r="ER34" s="780"/>
      <c r="ES34" s="783"/>
    </row>
    <row r="35" spans="1:149" ht="24" customHeight="1" hidden="1" thickBot="1">
      <c r="A35" s="785" t="s">
        <v>298</v>
      </c>
      <c r="B35" s="786"/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7"/>
      <c r="AP35" s="744" t="s">
        <v>31</v>
      </c>
      <c r="AQ35" s="745"/>
      <c r="AR35" s="745"/>
      <c r="AS35" s="745"/>
      <c r="AT35" s="745"/>
      <c r="AU35" s="745"/>
      <c r="AV35" s="745" t="s">
        <v>289</v>
      </c>
      <c r="AW35" s="745"/>
      <c r="AX35" s="745"/>
      <c r="AY35" s="745"/>
      <c r="AZ35" s="745"/>
      <c r="BA35" s="745"/>
      <c r="BB35" s="745"/>
      <c r="BC35" s="745"/>
      <c r="BD35" s="745"/>
      <c r="BE35" s="746"/>
      <c r="BF35" s="747"/>
      <c r="BG35" s="747"/>
      <c r="BH35" s="747"/>
      <c r="BI35" s="747"/>
      <c r="BJ35" s="747"/>
      <c r="BK35" s="748"/>
      <c r="BL35" s="727" t="s">
        <v>289</v>
      </c>
      <c r="BM35" s="727"/>
      <c r="BN35" s="727"/>
      <c r="BO35" s="727"/>
      <c r="BP35" s="727"/>
      <c r="BQ35" s="727"/>
      <c r="BR35" s="727"/>
      <c r="BS35" s="727"/>
      <c r="BT35" s="727"/>
      <c r="BU35" s="727"/>
      <c r="BV35" s="727"/>
      <c r="BW35" s="727"/>
      <c r="BX35" s="727"/>
      <c r="BY35" s="727"/>
      <c r="BZ35" s="727"/>
      <c r="CA35" s="727"/>
      <c r="CB35" s="727"/>
      <c r="CC35" s="727"/>
      <c r="CD35" s="727"/>
      <c r="CE35" s="727"/>
      <c r="CF35" s="727"/>
      <c r="CG35" s="727"/>
      <c r="CH35" s="727"/>
      <c r="CI35" s="727"/>
      <c r="CJ35" s="727"/>
      <c r="CK35" s="727"/>
      <c r="CL35" s="727"/>
      <c r="CM35" s="727"/>
      <c r="CN35" s="727"/>
      <c r="CO35" s="727"/>
      <c r="CP35" s="727"/>
      <c r="CQ35" s="727"/>
      <c r="CR35" s="727"/>
      <c r="CS35" s="727"/>
      <c r="CT35" s="727"/>
      <c r="CU35" s="727"/>
      <c r="CV35" s="727"/>
      <c r="CW35" s="727"/>
      <c r="CX35" s="727"/>
      <c r="CY35" s="727"/>
      <c r="CZ35" s="727"/>
      <c r="DA35" s="727"/>
      <c r="DB35" s="727"/>
      <c r="DC35" s="727"/>
      <c r="DD35" s="727"/>
      <c r="DE35" s="727"/>
      <c r="DF35" s="727"/>
      <c r="DG35" s="727"/>
      <c r="DH35" s="727"/>
      <c r="DI35" s="727"/>
      <c r="DJ35" s="727"/>
      <c r="DK35" s="727"/>
      <c r="DL35" s="727"/>
      <c r="DM35" s="727"/>
      <c r="DN35" s="727"/>
      <c r="DO35" s="727"/>
      <c r="DP35" s="727"/>
      <c r="DQ35" s="727"/>
      <c r="DR35" s="727"/>
      <c r="DS35" s="727"/>
      <c r="DT35" s="727"/>
      <c r="DU35" s="727"/>
      <c r="DV35" s="727"/>
      <c r="DW35" s="727"/>
      <c r="DX35" s="727"/>
      <c r="DY35" s="727"/>
      <c r="DZ35" s="727"/>
      <c r="EA35" s="727"/>
      <c r="EB35" s="727"/>
      <c r="EC35" s="727" t="s">
        <v>289</v>
      </c>
      <c r="ED35" s="727"/>
      <c r="EE35" s="727"/>
      <c r="EF35" s="727"/>
      <c r="EG35" s="727"/>
      <c r="EH35" s="727"/>
      <c r="EI35" s="727"/>
      <c r="EJ35" s="727"/>
      <c r="EK35" s="727"/>
      <c r="EL35" s="727"/>
      <c r="EM35" s="727"/>
      <c r="EN35" s="727"/>
      <c r="EO35" s="727"/>
      <c r="EP35" s="727"/>
      <c r="EQ35" s="727"/>
      <c r="ER35" s="727"/>
      <c r="ES35" s="728"/>
    </row>
    <row r="36" spans="1:149" ht="22.5" customHeight="1" hidden="1">
      <c r="A36" s="743" t="s">
        <v>299</v>
      </c>
      <c r="B36" s="729"/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88" t="s">
        <v>32</v>
      </c>
      <c r="AQ36" s="789"/>
      <c r="AR36" s="789"/>
      <c r="AS36" s="789"/>
      <c r="AT36" s="789"/>
      <c r="AU36" s="789"/>
      <c r="AV36" s="789" t="s">
        <v>289</v>
      </c>
      <c r="AW36" s="789"/>
      <c r="AX36" s="789"/>
      <c r="AY36" s="789"/>
      <c r="AZ36" s="789"/>
      <c r="BA36" s="789"/>
      <c r="BB36" s="789"/>
      <c r="BC36" s="789"/>
      <c r="BD36" s="789"/>
      <c r="BE36" s="759"/>
      <c r="BF36" s="757"/>
      <c r="BG36" s="757"/>
      <c r="BH36" s="757"/>
      <c r="BI36" s="757"/>
      <c r="BJ36" s="757"/>
      <c r="BK36" s="758"/>
      <c r="BL36" s="790" t="s">
        <v>289</v>
      </c>
      <c r="BM36" s="790"/>
      <c r="BN36" s="790"/>
      <c r="BO36" s="790"/>
      <c r="BP36" s="790"/>
      <c r="BQ36" s="790"/>
      <c r="BR36" s="790"/>
      <c r="BS36" s="790"/>
      <c r="BT36" s="790"/>
      <c r="BU36" s="790"/>
      <c r="BV36" s="790"/>
      <c r="BW36" s="790"/>
      <c r="BX36" s="790"/>
      <c r="BY36" s="790"/>
      <c r="BZ36" s="790"/>
      <c r="CA36" s="790"/>
      <c r="CB36" s="790"/>
      <c r="CC36" s="790"/>
      <c r="CD36" s="790"/>
      <c r="CE36" s="790"/>
      <c r="CF36" s="790" t="s">
        <v>289</v>
      </c>
      <c r="CG36" s="790"/>
      <c r="CH36" s="790"/>
      <c r="CI36" s="790"/>
      <c r="CJ36" s="790"/>
      <c r="CK36" s="790"/>
      <c r="CL36" s="790"/>
      <c r="CM36" s="790"/>
      <c r="CN36" s="790"/>
      <c r="CO36" s="790"/>
      <c r="CP36" s="790"/>
      <c r="CQ36" s="790"/>
      <c r="CR36" s="790"/>
      <c r="CS36" s="790"/>
      <c r="CT36" s="790"/>
      <c r="CU36" s="790"/>
      <c r="CV36" s="790"/>
      <c r="CW36" s="790"/>
      <c r="CX36" s="790"/>
      <c r="CY36" s="790"/>
      <c r="CZ36" s="790"/>
      <c r="DA36" s="790"/>
      <c r="DB36" s="790"/>
      <c r="DC36" s="790"/>
      <c r="DD36" s="790"/>
      <c r="DE36" s="790"/>
      <c r="DF36" s="790"/>
      <c r="DG36" s="790"/>
      <c r="DH36" s="790"/>
      <c r="DI36" s="790"/>
      <c r="DJ36" s="790"/>
      <c r="DK36" s="790"/>
      <c r="DL36" s="790"/>
      <c r="DM36" s="790"/>
      <c r="DN36" s="790"/>
      <c r="DO36" s="790"/>
      <c r="DP36" s="790"/>
      <c r="DQ36" s="790"/>
      <c r="DR36" s="790"/>
      <c r="DS36" s="790"/>
      <c r="DT36" s="790"/>
      <c r="DU36" s="790"/>
      <c r="DV36" s="790"/>
      <c r="DW36" s="790"/>
      <c r="DX36" s="790"/>
      <c r="DY36" s="790"/>
      <c r="DZ36" s="790"/>
      <c r="EA36" s="790"/>
      <c r="EB36" s="790"/>
      <c r="EC36" s="790" t="s">
        <v>289</v>
      </c>
      <c r="ED36" s="790"/>
      <c r="EE36" s="790"/>
      <c r="EF36" s="790"/>
      <c r="EG36" s="790"/>
      <c r="EH36" s="790"/>
      <c r="EI36" s="790"/>
      <c r="EJ36" s="790"/>
      <c r="EK36" s="790"/>
      <c r="EL36" s="790"/>
      <c r="EM36" s="790"/>
      <c r="EN36" s="790"/>
      <c r="EO36" s="790"/>
      <c r="EP36" s="790"/>
      <c r="EQ36" s="790"/>
      <c r="ER36" s="790"/>
      <c r="ES36" s="797"/>
    </row>
    <row r="37" spans="1:149" ht="11.25" customHeight="1" hidden="1">
      <c r="A37" s="808" t="s">
        <v>46</v>
      </c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9"/>
      <c r="AP37" s="768" t="s">
        <v>33</v>
      </c>
      <c r="AQ37" s="769"/>
      <c r="AR37" s="769"/>
      <c r="AS37" s="769"/>
      <c r="AT37" s="769"/>
      <c r="AU37" s="770"/>
      <c r="AV37" s="774" t="s">
        <v>289</v>
      </c>
      <c r="AW37" s="769"/>
      <c r="AX37" s="769"/>
      <c r="AY37" s="769"/>
      <c r="AZ37" s="769"/>
      <c r="BA37" s="769"/>
      <c r="BB37" s="769"/>
      <c r="BC37" s="769"/>
      <c r="BD37" s="769"/>
      <c r="BE37" s="769"/>
      <c r="BF37" s="769"/>
      <c r="BG37" s="769"/>
      <c r="BH37" s="769"/>
      <c r="BI37" s="769"/>
      <c r="BJ37" s="769"/>
      <c r="BK37" s="770"/>
      <c r="BL37" s="791" t="s">
        <v>289</v>
      </c>
      <c r="BM37" s="792"/>
      <c r="BN37" s="792"/>
      <c r="BO37" s="792"/>
      <c r="BP37" s="792"/>
      <c r="BQ37" s="792"/>
      <c r="BR37" s="792"/>
      <c r="BS37" s="792"/>
      <c r="BT37" s="792"/>
      <c r="BU37" s="792"/>
      <c r="BV37" s="792"/>
      <c r="BW37" s="792"/>
      <c r="BX37" s="792"/>
      <c r="BY37" s="792"/>
      <c r="BZ37" s="792"/>
      <c r="CA37" s="792"/>
      <c r="CB37" s="792"/>
      <c r="CC37" s="792"/>
      <c r="CD37" s="792"/>
      <c r="CE37" s="793"/>
      <c r="CF37" s="791" t="s">
        <v>289</v>
      </c>
      <c r="CG37" s="792"/>
      <c r="CH37" s="792"/>
      <c r="CI37" s="792"/>
      <c r="CJ37" s="792"/>
      <c r="CK37" s="792"/>
      <c r="CL37" s="792"/>
      <c r="CM37" s="792"/>
      <c r="CN37" s="792"/>
      <c r="CO37" s="792"/>
      <c r="CP37" s="792"/>
      <c r="CQ37" s="792"/>
      <c r="CR37" s="792"/>
      <c r="CS37" s="792"/>
      <c r="CT37" s="792"/>
      <c r="CU37" s="792"/>
      <c r="CV37" s="793"/>
      <c r="CW37" s="791"/>
      <c r="CX37" s="792"/>
      <c r="CY37" s="792"/>
      <c r="CZ37" s="792"/>
      <c r="DA37" s="792"/>
      <c r="DB37" s="792"/>
      <c r="DC37" s="792"/>
      <c r="DD37" s="792"/>
      <c r="DE37" s="792"/>
      <c r="DF37" s="792"/>
      <c r="DG37" s="792"/>
      <c r="DH37" s="792"/>
      <c r="DI37" s="792"/>
      <c r="DJ37" s="792"/>
      <c r="DK37" s="792"/>
      <c r="DL37" s="792"/>
      <c r="DM37" s="793"/>
      <c r="DN37" s="791"/>
      <c r="DO37" s="792"/>
      <c r="DP37" s="792"/>
      <c r="DQ37" s="792"/>
      <c r="DR37" s="792"/>
      <c r="DS37" s="792"/>
      <c r="DT37" s="792"/>
      <c r="DU37" s="792"/>
      <c r="DV37" s="792"/>
      <c r="DW37" s="792"/>
      <c r="DX37" s="792"/>
      <c r="DY37" s="792"/>
      <c r="DZ37" s="792"/>
      <c r="EA37" s="792"/>
      <c r="EB37" s="793"/>
      <c r="EC37" s="791" t="s">
        <v>289</v>
      </c>
      <c r="ED37" s="792"/>
      <c r="EE37" s="792"/>
      <c r="EF37" s="792"/>
      <c r="EG37" s="792"/>
      <c r="EH37" s="792"/>
      <c r="EI37" s="792"/>
      <c r="EJ37" s="792"/>
      <c r="EK37" s="792"/>
      <c r="EL37" s="792"/>
      <c r="EM37" s="792"/>
      <c r="EN37" s="792"/>
      <c r="EO37" s="792"/>
      <c r="EP37" s="792"/>
      <c r="EQ37" s="792"/>
      <c r="ER37" s="792"/>
      <c r="ES37" s="798"/>
    </row>
    <row r="38" spans="1:149" ht="22.5" customHeight="1" hidden="1">
      <c r="A38" s="800" t="s">
        <v>300</v>
      </c>
      <c r="B38" s="800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800"/>
      <c r="AL38" s="800"/>
      <c r="AM38" s="800"/>
      <c r="AN38" s="800"/>
      <c r="AO38" s="801"/>
      <c r="AP38" s="771"/>
      <c r="AQ38" s="772"/>
      <c r="AR38" s="772"/>
      <c r="AS38" s="772"/>
      <c r="AT38" s="772"/>
      <c r="AU38" s="773"/>
      <c r="AV38" s="775"/>
      <c r="AW38" s="772"/>
      <c r="AX38" s="772"/>
      <c r="AY38" s="772"/>
      <c r="AZ38" s="772"/>
      <c r="BA38" s="772"/>
      <c r="BB38" s="772"/>
      <c r="BC38" s="772"/>
      <c r="BD38" s="772"/>
      <c r="BE38" s="772"/>
      <c r="BF38" s="772"/>
      <c r="BG38" s="772"/>
      <c r="BH38" s="772"/>
      <c r="BI38" s="772"/>
      <c r="BJ38" s="772"/>
      <c r="BK38" s="773"/>
      <c r="BL38" s="794"/>
      <c r="BM38" s="795"/>
      <c r="BN38" s="795"/>
      <c r="BO38" s="795"/>
      <c r="BP38" s="795"/>
      <c r="BQ38" s="795"/>
      <c r="BR38" s="795"/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6"/>
      <c r="CF38" s="794"/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795"/>
      <c r="CT38" s="795"/>
      <c r="CU38" s="795"/>
      <c r="CV38" s="796"/>
      <c r="CW38" s="794"/>
      <c r="CX38" s="795"/>
      <c r="CY38" s="795"/>
      <c r="CZ38" s="795"/>
      <c r="DA38" s="795"/>
      <c r="DB38" s="795"/>
      <c r="DC38" s="795"/>
      <c r="DD38" s="795"/>
      <c r="DE38" s="795"/>
      <c r="DF38" s="795"/>
      <c r="DG38" s="795"/>
      <c r="DH38" s="795"/>
      <c r="DI38" s="795"/>
      <c r="DJ38" s="795"/>
      <c r="DK38" s="795"/>
      <c r="DL38" s="795"/>
      <c r="DM38" s="796"/>
      <c r="DN38" s="794"/>
      <c r="DO38" s="795"/>
      <c r="DP38" s="795"/>
      <c r="DQ38" s="795"/>
      <c r="DR38" s="795"/>
      <c r="DS38" s="795"/>
      <c r="DT38" s="795"/>
      <c r="DU38" s="795"/>
      <c r="DV38" s="795"/>
      <c r="DW38" s="795"/>
      <c r="DX38" s="795"/>
      <c r="DY38" s="795"/>
      <c r="DZ38" s="795"/>
      <c r="EA38" s="795"/>
      <c r="EB38" s="796"/>
      <c r="EC38" s="794"/>
      <c r="ED38" s="795"/>
      <c r="EE38" s="795"/>
      <c r="EF38" s="795"/>
      <c r="EG38" s="795"/>
      <c r="EH38" s="795"/>
      <c r="EI38" s="795"/>
      <c r="EJ38" s="795"/>
      <c r="EK38" s="795"/>
      <c r="EL38" s="795"/>
      <c r="EM38" s="795"/>
      <c r="EN38" s="795"/>
      <c r="EO38" s="795"/>
      <c r="EP38" s="795"/>
      <c r="EQ38" s="795"/>
      <c r="ER38" s="795"/>
      <c r="ES38" s="799"/>
    </row>
    <row r="39" spans="1:149" ht="22.5" customHeight="1" hidden="1">
      <c r="A39" s="802" t="s">
        <v>301</v>
      </c>
      <c r="B39" s="803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3"/>
      <c r="AJ39" s="803"/>
      <c r="AK39" s="803"/>
      <c r="AL39" s="803"/>
      <c r="AM39" s="803"/>
      <c r="AN39" s="803"/>
      <c r="AO39" s="804"/>
      <c r="AP39" s="805" t="s">
        <v>34</v>
      </c>
      <c r="AQ39" s="806"/>
      <c r="AR39" s="806"/>
      <c r="AS39" s="806"/>
      <c r="AT39" s="806"/>
      <c r="AU39" s="806"/>
      <c r="AV39" s="806" t="s">
        <v>289</v>
      </c>
      <c r="AW39" s="806"/>
      <c r="AX39" s="806"/>
      <c r="AY39" s="806"/>
      <c r="AZ39" s="806"/>
      <c r="BA39" s="806"/>
      <c r="BB39" s="806"/>
      <c r="BC39" s="806"/>
      <c r="BD39" s="806"/>
      <c r="BE39" s="774"/>
      <c r="BF39" s="769"/>
      <c r="BG39" s="769"/>
      <c r="BH39" s="769"/>
      <c r="BI39" s="769"/>
      <c r="BJ39" s="769"/>
      <c r="BK39" s="770"/>
      <c r="BL39" s="807" t="s">
        <v>289</v>
      </c>
      <c r="BM39" s="807"/>
      <c r="BN39" s="807"/>
      <c r="BO39" s="807"/>
      <c r="BP39" s="807"/>
      <c r="BQ39" s="807"/>
      <c r="BR39" s="807"/>
      <c r="BS39" s="807"/>
      <c r="BT39" s="807"/>
      <c r="BU39" s="807"/>
      <c r="BV39" s="807"/>
      <c r="BW39" s="807"/>
      <c r="BX39" s="807"/>
      <c r="BY39" s="807"/>
      <c r="BZ39" s="807"/>
      <c r="CA39" s="807"/>
      <c r="CB39" s="807"/>
      <c r="CC39" s="807"/>
      <c r="CD39" s="807"/>
      <c r="CE39" s="807"/>
      <c r="CF39" s="807" t="s">
        <v>289</v>
      </c>
      <c r="CG39" s="807"/>
      <c r="CH39" s="807"/>
      <c r="CI39" s="807"/>
      <c r="CJ39" s="807"/>
      <c r="CK39" s="807"/>
      <c r="CL39" s="807"/>
      <c r="CM39" s="807"/>
      <c r="CN39" s="807"/>
      <c r="CO39" s="807"/>
      <c r="CP39" s="807"/>
      <c r="CQ39" s="807"/>
      <c r="CR39" s="807"/>
      <c r="CS39" s="807"/>
      <c r="CT39" s="807"/>
      <c r="CU39" s="807"/>
      <c r="CV39" s="807"/>
      <c r="CW39" s="807"/>
      <c r="CX39" s="807"/>
      <c r="CY39" s="807"/>
      <c r="CZ39" s="807"/>
      <c r="DA39" s="807"/>
      <c r="DB39" s="807"/>
      <c r="DC39" s="807"/>
      <c r="DD39" s="807"/>
      <c r="DE39" s="807"/>
      <c r="DF39" s="807"/>
      <c r="DG39" s="807"/>
      <c r="DH39" s="807"/>
      <c r="DI39" s="807"/>
      <c r="DJ39" s="807"/>
      <c r="DK39" s="807"/>
      <c r="DL39" s="807"/>
      <c r="DM39" s="807"/>
      <c r="DN39" s="807"/>
      <c r="DO39" s="807"/>
      <c r="DP39" s="807"/>
      <c r="DQ39" s="807"/>
      <c r="DR39" s="807"/>
      <c r="DS39" s="807"/>
      <c r="DT39" s="807"/>
      <c r="DU39" s="807"/>
      <c r="DV39" s="807"/>
      <c r="DW39" s="807"/>
      <c r="DX39" s="807"/>
      <c r="DY39" s="807"/>
      <c r="DZ39" s="807"/>
      <c r="EA39" s="807"/>
      <c r="EB39" s="807"/>
      <c r="EC39" s="807" t="s">
        <v>289</v>
      </c>
      <c r="ED39" s="807"/>
      <c r="EE39" s="807"/>
      <c r="EF39" s="807"/>
      <c r="EG39" s="807"/>
      <c r="EH39" s="807"/>
      <c r="EI39" s="807"/>
      <c r="EJ39" s="807"/>
      <c r="EK39" s="807"/>
      <c r="EL39" s="807"/>
      <c r="EM39" s="807"/>
      <c r="EN39" s="807"/>
      <c r="EO39" s="807"/>
      <c r="EP39" s="807"/>
      <c r="EQ39" s="807"/>
      <c r="ER39" s="807"/>
      <c r="ES39" s="810"/>
    </row>
    <row r="40" spans="1:149" ht="1.5" customHeight="1" thickBot="1">
      <c r="A40" s="811"/>
      <c r="B40" s="812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12"/>
      <c r="AJ40" s="812"/>
      <c r="AK40" s="812"/>
      <c r="AL40" s="812"/>
      <c r="AM40" s="812"/>
      <c r="AN40" s="812"/>
      <c r="AO40" s="813"/>
      <c r="AP40" s="814"/>
      <c r="AQ40" s="815"/>
      <c r="AR40" s="815"/>
      <c r="AS40" s="815"/>
      <c r="AT40" s="815"/>
      <c r="AU40" s="815"/>
      <c r="AV40" s="816"/>
      <c r="AW40" s="815"/>
      <c r="AX40" s="815"/>
      <c r="AY40" s="815"/>
      <c r="AZ40" s="815"/>
      <c r="BA40" s="815"/>
      <c r="BB40" s="815"/>
      <c r="BC40" s="815"/>
      <c r="BD40" s="815"/>
      <c r="BE40" s="815"/>
      <c r="BF40" s="815"/>
      <c r="BG40" s="815"/>
      <c r="BH40" s="815"/>
      <c r="BI40" s="815"/>
      <c r="BJ40" s="815"/>
      <c r="BK40" s="815"/>
      <c r="BL40" s="817"/>
      <c r="BM40" s="818"/>
      <c r="BN40" s="818"/>
      <c r="BO40" s="818"/>
      <c r="BP40" s="818"/>
      <c r="BQ40" s="818"/>
      <c r="BR40" s="818"/>
      <c r="BS40" s="818"/>
      <c r="BT40" s="818"/>
      <c r="BU40" s="818"/>
      <c r="BV40" s="818"/>
      <c r="BW40" s="818"/>
      <c r="BX40" s="818"/>
      <c r="BY40" s="818"/>
      <c r="BZ40" s="818"/>
      <c r="CA40" s="818"/>
      <c r="CB40" s="818"/>
      <c r="CC40" s="818"/>
      <c r="CD40" s="818"/>
      <c r="CE40" s="818"/>
      <c r="CF40" s="817"/>
      <c r="CG40" s="818"/>
      <c r="CH40" s="818"/>
      <c r="CI40" s="818"/>
      <c r="CJ40" s="818"/>
      <c r="CK40" s="818"/>
      <c r="CL40" s="818"/>
      <c r="CM40" s="818"/>
      <c r="CN40" s="818"/>
      <c r="CO40" s="818"/>
      <c r="CP40" s="818"/>
      <c r="CQ40" s="818"/>
      <c r="CR40" s="818"/>
      <c r="CS40" s="818"/>
      <c r="CT40" s="818"/>
      <c r="CU40" s="818"/>
      <c r="CV40" s="819"/>
      <c r="CW40" s="817"/>
      <c r="CX40" s="818"/>
      <c r="CY40" s="818"/>
      <c r="CZ40" s="818"/>
      <c r="DA40" s="818"/>
      <c r="DB40" s="818"/>
      <c r="DC40" s="818"/>
      <c r="DD40" s="818"/>
      <c r="DE40" s="818"/>
      <c r="DF40" s="818"/>
      <c r="DG40" s="818"/>
      <c r="DH40" s="818"/>
      <c r="DI40" s="818"/>
      <c r="DJ40" s="818"/>
      <c r="DK40" s="818"/>
      <c r="DL40" s="818"/>
      <c r="DM40" s="818"/>
      <c r="DN40" s="817"/>
      <c r="DO40" s="818"/>
      <c r="DP40" s="818"/>
      <c r="DQ40" s="818"/>
      <c r="DR40" s="818"/>
      <c r="DS40" s="818"/>
      <c r="DT40" s="818"/>
      <c r="DU40" s="818"/>
      <c r="DV40" s="818"/>
      <c r="DW40" s="818"/>
      <c r="DX40" s="818"/>
      <c r="DY40" s="818"/>
      <c r="DZ40" s="818"/>
      <c r="EA40" s="818"/>
      <c r="EB40" s="819"/>
      <c r="EC40" s="817"/>
      <c r="ED40" s="818"/>
      <c r="EE40" s="818"/>
      <c r="EF40" s="818"/>
      <c r="EG40" s="818"/>
      <c r="EH40" s="818"/>
      <c r="EI40" s="818"/>
      <c r="EJ40" s="818"/>
      <c r="EK40" s="818"/>
      <c r="EL40" s="818"/>
      <c r="EM40" s="818"/>
      <c r="EN40" s="818"/>
      <c r="EO40" s="818"/>
      <c r="EP40" s="818"/>
      <c r="EQ40" s="818"/>
      <c r="ER40" s="818"/>
      <c r="ES40" s="820"/>
    </row>
    <row r="44" spans="1:60" ht="11.25">
      <c r="A44" s="265" t="s">
        <v>302</v>
      </c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H44" s="795" t="s">
        <v>942</v>
      </c>
      <c r="AI44" s="795"/>
      <c r="AJ44" s="795"/>
      <c r="AK44" s="795"/>
      <c r="AL44" s="795"/>
      <c r="AM44" s="795"/>
      <c r="AN44" s="795"/>
      <c r="AO44" s="795"/>
      <c r="AP44" s="795"/>
      <c r="AQ44" s="795"/>
      <c r="AR44" s="795"/>
      <c r="AS44" s="795"/>
      <c r="AT44" s="795"/>
      <c r="AU44" s="795"/>
      <c r="AV44" s="795"/>
      <c r="AW44" s="795"/>
      <c r="AX44" s="795"/>
      <c r="AY44" s="795"/>
      <c r="AZ44" s="795"/>
      <c r="BA44" s="795"/>
      <c r="BB44" s="795"/>
      <c r="BC44" s="795"/>
      <c r="BD44" s="795"/>
      <c r="BE44" s="795"/>
      <c r="BF44" s="795"/>
      <c r="BG44" s="795"/>
      <c r="BH44" s="795"/>
    </row>
    <row r="45" spans="1:132" ht="11.2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821" t="s">
        <v>303</v>
      </c>
      <c r="O45" s="821"/>
      <c r="P45" s="821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1"/>
      <c r="AH45" s="821" t="s">
        <v>304</v>
      </c>
      <c r="AI45" s="821"/>
      <c r="AJ45" s="821"/>
      <c r="AK45" s="821"/>
      <c r="AL45" s="821"/>
      <c r="AM45" s="821"/>
      <c r="AN45" s="821"/>
      <c r="AO45" s="821"/>
      <c r="AP45" s="821"/>
      <c r="AQ45" s="821"/>
      <c r="AR45" s="821"/>
      <c r="AS45" s="821"/>
      <c r="AT45" s="821"/>
      <c r="AU45" s="821"/>
      <c r="AV45" s="821"/>
      <c r="AW45" s="821"/>
      <c r="AX45" s="821"/>
      <c r="AY45" s="821"/>
      <c r="AZ45" s="821"/>
      <c r="BA45" s="821"/>
      <c r="BB45" s="821"/>
      <c r="BC45" s="821"/>
      <c r="BD45" s="821"/>
      <c r="BE45" s="821"/>
      <c r="BF45" s="821"/>
      <c r="BG45" s="821"/>
      <c r="BH45" s="821"/>
      <c r="DC45" s="822"/>
      <c r="DD45" s="822"/>
      <c r="DE45" s="822"/>
      <c r="DF45" s="822"/>
      <c r="DG45" s="822"/>
      <c r="DH45" s="822"/>
      <c r="DI45" s="822"/>
      <c r="DJ45" s="822"/>
      <c r="DK45" s="822"/>
      <c r="DL45" s="822"/>
      <c r="DM45" s="822"/>
      <c r="DN45" s="822"/>
      <c r="DO45" s="822"/>
      <c r="DP45" s="822"/>
      <c r="DQ45" s="822"/>
      <c r="DR45" s="822"/>
      <c r="DS45" s="822"/>
      <c r="DT45" s="822"/>
      <c r="DU45" s="822"/>
      <c r="DV45" s="822"/>
      <c r="DW45" s="822"/>
      <c r="DX45" s="822"/>
      <c r="DY45" s="822"/>
      <c r="DZ45" s="822"/>
      <c r="EA45" s="822"/>
      <c r="EB45" s="822"/>
    </row>
    <row r="46" spans="107:132" ht="21.75" customHeight="1">
      <c r="DC46" s="823"/>
      <c r="DD46" s="823"/>
      <c r="DE46" s="823"/>
      <c r="DF46" s="823"/>
      <c r="DG46" s="823"/>
      <c r="DH46" s="823"/>
      <c r="DI46" s="823"/>
      <c r="DJ46" s="823"/>
      <c r="DK46" s="823"/>
      <c r="DL46" s="823"/>
      <c r="DM46" s="823"/>
      <c r="DN46" s="823"/>
      <c r="DO46" s="823"/>
      <c r="DP46" s="823"/>
      <c r="DQ46" s="823"/>
      <c r="DR46" s="823"/>
      <c r="DS46" s="823"/>
      <c r="DT46" s="823"/>
      <c r="DU46" s="823"/>
      <c r="DV46" s="823"/>
      <c r="DW46" s="823"/>
      <c r="DX46" s="823"/>
      <c r="DY46" s="823"/>
      <c r="DZ46" s="823"/>
      <c r="EA46" s="823"/>
      <c r="EB46" s="823"/>
    </row>
    <row r="47" spans="1:60" ht="11.25">
      <c r="A47" s="265" t="s">
        <v>305</v>
      </c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H47" s="795" t="s">
        <v>953</v>
      </c>
      <c r="AI47" s="795"/>
      <c r="AJ47" s="795"/>
      <c r="AK47" s="795"/>
      <c r="AL47" s="795"/>
      <c r="AM47" s="795"/>
      <c r="AN47" s="795"/>
      <c r="AO47" s="795"/>
      <c r="AP47" s="795"/>
      <c r="AQ47" s="795"/>
      <c r="AR47" s="795"/>
      <c r="AS47" s="795"/>
      <c r="AT47" s="795"/>
      <c r="AU47" s="795"/>
      <c r="AV47" s="795"/>
      <c r="AW47" s="795"/>
      <c r="AX47" s="795"/>
      <c r="AY47" s="795"/>
      <c r="AZ47" s="795"/>
      <c r="BA47" s="795"/>
      <c r="BB47" s="795"/>
      <c r="BC47" s="795"/>
      <c r="BD47" s="795"/>
      <c r="BE47" s="795"/>
      <c r="BF47" s="795"/>
      <c r="BG47" s="795"/>
      <c r="BH47" s="795"/>
    </row>
    <row r="48" spans="18:149" ht="11.25">
      <c r="R48" s="821" t="s">
        <v>303</v>
      </c>
      <c r="S48" s="821"/>
      <c r="T48" s="821"/>
      <c r="U48" s="821"/>
      <c r="V48" s="821"/>
      <c r="W48" s="821"/>
      <c r="X48" s="821"/>
      <c r="Y48" s="821"/>
      <c r="Z48" s="821"/>
      <c r="AA48" s="821"/>
      <c r="AB48" s="821"/>
      <c r="AC48" s="821"/>
      <c r="AD48" s="821"/>
      <c r="AE48" s="821"/>
      <c r="AF48" s="275"/>
      <c r="AG48" s="275"/>
      <c r="AH48" s="821" t="s">
        <v>304</v>
      </c>
      <c r="AI48" s="821"/>
      <c r="AJ48" s="821"/>
      <c r="AK48" s="821"/>
      <c r="AL48" s="821"/>
      <c r="AM48" s="821"/>
      <c r="AN48" s="821"/>
      <c r="AO48" s="821"/>
      <c r="AP48" s="821"/>
      <c r="AQ48" s="821"/>
      <c r="AR48" s="821"/>
      <c r="AS48" s="821"/>
      <c r="AT48" s="821"/>
      <c r="AU48" s="821"/>
      <c r="AV48" s="821"/>
      <c r="AW48" s="821"/>
      <c r="AX48" s="821"/>
      <c r="AY48" s="821"/>
      <c r="AZ48" s="821"/>
      <c r="BA48" s="821"/>
      <c r="BB48" s="821"/>
      <c r="BC48" s="821"/>
      <c r="BD48" s="821"/>
      <c r="BE48" s="821"/>
      <c r="BF48" s="821"/>
      <c r="BG48" s="821"/>
      <c r="BH48" s="821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</row>
    <row r="49" spans="63:149" ht="11.25"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</row>
    <row r="50" spans="1:149" ht="11.25">
      <c r="A50" s="824" t="s">
        <v>306</v>
      </c>
      <c r="B50" s="824"/>
      <c r="C50" s="772" t="s">
        <v>951</v>
      </c>
      <c r="D50" s="772"/>
      <c r="E50" s="772"/>
      <c r="F50" s="265" t="s">
        <v>306</v>
      </c>
      <c r="I50" s="795" t="s">
        <v>1007</v>
      </c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824">
        <v>20</v>
      </c>
      <c r="Z50" s="824"/>
      <c r="AA50" s="824"/>
      <c r="AB50" s="824"/>
      <c r="AC50" s="825" t="s">
        <v>1008</v>
      </c>
      <c r="AD50" s="825"/>
      <c r="AE50" s="825"/>
      <c r="AF50" s="265" t="s">
        <v>307</v>
      </c>
      <c r="BK50" s="276"/>
      <c r="BL50" s="276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6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6"/>
      <c r="CY50" s="276"/>
      <c r="CZ50" s="270"/>
      <c r="DA50" s="270"/>
      <c r="DB50" s="270"/>
      <c r="DC50" s="270"/>
      <c r="DD50" s="270"/>
      <c r="DE50" s="270"/>
      <c r="DF50" s="270"/>
      <c r="DG50" s="270"/>
      <c r="DH50" s="270"/>
      <c r="DI50" s="270"/>
      <c r="DJ50" s="270"/>
      <c r="DK50" s="270"/>
      <c r="DL50" s="270"/>
      <c r="DM50" s="270"/>
      <c r="DN50" s="276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7"/>
      <c r="EF50" s="277"/>
      <c r="EG50" s="277"/>
      <c r="EH50" s="277"/>
      <c r="EI50" s="277"/>
      <c r="EJ50" s="273"/>
      <c r="EK50" s="273"/>
      <c r="EL50" s="276"/>
      <c r="EM50" s="276"/>
      <c r="EN50" s="276"/>
      <c r="EO50" s="276"/>
      <c r="EP50" s="276"/>
      <c r="EQ50" s="276"/>
      <c r="ER50" s="276"/>
      <c r="ES50" s="276"/>
    </row>
    <row r="51" ht="3" customHeight="1"/>
  </sheetData>
  <sheetProtection selectLockedCells="1" selectUnlockedCells="1"/>
  <mergeCells count="257">
    <mergeCell ref="A50:B50"/>
    <mergeCell ref="C50:E50"/>
    <mergeCell ref="I50:X50"/>
    <mergeCell ref="Y50:AB50"/>
    <mergeCell ref="AC50:AE50"/>
    <mergeCell ref="DC46:DM46"/>
    <mergeCell ref="DN46:EB46"/>
    <mergeCell ref="R47:AE47"/>
    <mergeCell ref="AH47:BH47"/>
    <mergeCell ref="R48:AE48"/>
    <mergeCell ref="AH48:BH48"/>
    <mergeCell ref="DN40:EB40"/>
    <mergeCell ref="EC40:ES40"/>
    <mergeCell ref="N44:AE44"/>
    <mergeCell ref="AH44:BH44"/>
    <mergeCell ref="N45:AE45"/>
    <mergeCell ref="AH45:BH45"/>
    <mergeCell ref="DC45:DM45"/>
    <mergeCell ref="DN45:EB45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7:DM38"/>
    <mergeCell ref="EC35:ES35"/>
    <mergeCell ref="DN36:EB36"/>
    <mergeCell ref="EC36:ES36"/>
    <mergeCell ref="DN37:EB38"/>
    <mergeCell ref="EC37:ES38"/>
    <mergeCell ref="DN35:EB35"/>
    <mergeCell ref="A36:AO36"/>
    <mergeCell ref="AP36:AU36"/>
    <mergeCell ref="AV36:BK36"/>
    <mergeCell ref="BL36:CE36"/>
    <mergeCell ref="CF36:CV36"/>
    <mergeCell ref="CW36:DM36"/>
    <mergeCell ref="A35:AO35"/>
    <mergeCell ref="AP35:AU35"/>
    <mergeCell ref="AV35:BK35"/>
    <mergeCell ref="BL35:CE35"/>
    <mergeCell ref="CF35:CV35"/>
    <mergeCell ref="CW35:DM35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CW31:DM31"/>
    <mergeCell ref="A29:AO30"/>
    <mergeCell ref="AP29:AU30"/>
    <mergeCell ref="AV29:BK30"/>
    <mergeCell ref="BL29:CE30"/>
    <mergeCell ref="CF29:EB29"/>
    <mergeCell ref="DN31:EB31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CF24:CV24"/>
    <mergeCell ref="CW24:DM24"/>
    <mergeCell ref="CW26:DM26"/>
    <mergeCell ref="DN26:EB26"/>
    <mergeCell ref="EC26:ES26"/>
    <mergeCell ref="DN24:EB24"/>
    <mergeCell ref="EC24:ES24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A23:AO23"/>
    <mergeCell ref="AP23:AU23"/>
    <mergeCell ref="AV23:BK23"/>
    <mergeCell ref="BL23:CE23"/>
    <mergeCell ref="CF23:CV23"/>
    <mergeCell ref="CW23:DM23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1:AO21"/>
    <mergeCell ref="AP21:AU21"/>
    <mergeCell ref="AV21:BK21"/>
    <mergeCell ref="BL21:CE21"/>
    <mergeCell ref="CF21:CV21"/>
    <mergeCell ref="CW21:DM21"/>
    <mergeCell ref="A20:AO20"/>
    <mergeCell ref="AP20:AU20"/>
    <mergeCell ref="AV20:BK20"/>
    <mergeCell ref="BL20:CE20"/>
    <mergeCell ref="CF20:CV20"/>
    <mergeCell ref="CW20:DM20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A16:AO16"/>
    <mergeCell ref="AP16:AU17"/>
    <mergeCell ref="AV16:BK17"/>
    <mergeCell ref="BL16:CE17"/>
    <mergeCell ref="CF16:CV17"/>
    <mergeCell ref="CW16:DM17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A11:AO11"/>
    <mergeCell ref="AP11:AU11"/>
    <mergeCell ref="AV11:BK11"/>
    <mergeCell ref="BL11:CE11"/>
    <mergeCell ref="CF11:CV11"/>
    <mergeCell ref="CF9:CV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A3:AO4"/>
    <mergeCell ref="EC5:ES5"/>
    <mergeCell ref="EC3:ES4"/>
    <mergeCell ref="CF4:CV4"/>
    <mergeCell ref="CW4:DM4"/>
    <mergeCell ref="DN4:EB4"/>
    <mergeCell ref="CF3:EB3"/>
    <mergeCell ref="DN5:EB5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view="pageBreakPreview" zoomScale="106" zoomScaleSheetLayoutView="106" zoomScalePageLayoutView="0" workbookViewId="0" topLeftCell="A325">
      <selection activeCell="W11" sqref="W11:X11"/>
    </sheetView>
  </sheetViews>
  <sheetFormatPr defaultColWidth="9.00390625" defaultRowHeight="12.75" outlineLevelRow="1"/>
  <cols>
    <col min="1" max="1" width="29.625" style="290" customWidth="1"/>
    <col min="2" max="2" width="6.875" style="586" customWidth="1"/>
    <col min="3" max="3" width="6.25390625" style="586" customWidth="1"/>
    <col min="4" max="4" width="7.25390625" style="586" customWidth="1"/>
    <col min="5" max="5" width="12.25390625" style="288" customWidth="1"/>
    <col min="6" max="6" width="10.25390625" style="288" customWidth="1"/>
    <col min="7" max="7" width="7.875" style="288" customWidth="1"/>
    <col min="8" max="8" width="6.625" style="288" customWidth="1"/>
    <col min="9" max="11" width="6.625" style="288" hidden="1" customWidth="1"/>
    <col min="12" max="12" width="7.75390625" style="288" hidden="1" customWidth="1"/>
    <col min="13" max="18" width="6.625" style="288" hidden="1" customWidth="1"/>
    <col min="19" max="19" width="8.00390625" style="288" hidden="1" customWidth="1"/>
    <col min="20" max="22" width="6.625" style="288" hidden="1" customWidth="1"/>
    <col min="23" max="23" width="11.625" style="288" customWidth="1"/>
    <col min="24" max="24" width="10.25390625" style="288" customWidth="1"/>
    <col min="25" max="25" width="12.75390625" style="288" customWidth="1"/>
    <col min="26" max="26" width="10.875" style="288" customWidth="1"/>
    <col min="27" max="27" width="9.125" style="288" customWidth="1"/>
    <col min="28" max="28" width="7.25390625" style="288" customWidth="1"/>
    <col min="29" max="30" width="7.75390625" style="288" hidden="1" customWidth="1"/>
    <col min="31" max="33" width="6.625" style="288" hidden="1" customWidth="1"/>
    <col min="34" max="38" width="7.125" style="288" hidden="1" customWidth="1"/>
    <col min="39" max="41" width="6.625" style="288" hidden="1" customWidth="1"/>
    <col min="42" max="42" width="3.75390625" style="288" hidden="1" customWidth="1"/>
    <col min="43" max="43" width="11.375" style="288" customWidth="1"/>
    <col min="44" max="44" width="14.75390625" style="288" customWidth="1"/>
    <col min="45" max="45" width="9.125" style="290" customWidth="1"/>
    <col min="46" max="46" width="11.125" style="291" bestFit="1" customWidth="1"/>
    <col min="47" max="16384" width="9.125" style="291" customWidth="1"/>
  </cols>
  <sheetData>
    <row r="1" spans="1:44" ht="15.75">
      <c r="A1" s="285"/>
      <c r="B1" s="826"/>
      <c r="C1" s="286"/>
      <c r="D1" s="286"/>
      <c r="E1" s="287"/>
      <c r="F1" s="287"/>
      <c r="G1" s="287"/>
      <c r="H1" s="287"/>
      <c r="I1" s="287"/>
      <c r="J1" s="287"/>
      <c r="K1" s="828" t="s">
        <v>325</v>
      </c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Q1" s="289"/>
      <c r="AR1" s="289"/>
    </row>
    <row r="2" spans="1:44" ht="16.5" thickBot="1">
      <c r="A2" s="285"/>
      <c r="B2" s="827"/>
      <c r="C2" s="286"/>
      <c r="D2" s="286"/>
      <c r="E2" s="287"/>
      <c r="F2" s="287"/>
      <c r="G2" s="287"/>
      <c r="H2" s="287"/>
      <c r="I2" s="287"/>
      <c r="J2" s="287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M2" s="287"/>
      <c r="AN2" s="287"/>
      <c r="AO2" s="287"/>
      <c r="AP2" s="287"/>
      <c r="AQ2" s="830" t="s">
        <v>74</v>
      </c>
      <c r="AR2" s="830"/>
    </row>
    <row r="3" spans="1:44" ht="15.75" outlineLevel="1">
      <c r="A3" s="293"/>
      <c r="B3" s="827"/>
      <c r="C3" s="286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94"/>
      <c r="U3" s="294"/>
      <c r="V3" s="294"/>
      <c r="W3" s="831"/>
      <c r="X3" s="831"/>
      <c r="Y3" s="295"/>
      <c r="Z3" s="295"/>
      <c r="AA3" s="295"/>
      <c r="AB3" s="295"/>
      <c r="AC3" s="295"/>
      <c r="AM3" s="287"/>
      <c r="AN3" s="296" t="s">
        <v>76</v>
      </c>
      <c r="AO3" s="296"/>
      <c r="AP3" s="296"/>
      <c r="AQ3" s="832" t="s">
        <v>326</v>
      </c>
      <c r="AR3" s="833"/>
    </row>
    <row r="4" spans="1:44" ht="12.75" outlineLevel="1">
      <c r="A4" s="285"/>
      <c r="B4" s="292"/>
      <c r="C4" s="297"/>
      <c r="D4" s="297"/>
      <c r="X4" s="594" t="s">
        <v>1009</v>
      </c>
      <c r="AN4" s="296" t="s">
        <v>78</v>
      </c>
      <c r="AO4" s="296"/>
      <c r="AP4" s="296"/>
      <c r="AQ4" s="834">
        <v>45292</v>
      </c>
      <c r="AR4" s="835"/>
    </row>
    <row r="5" spans="1:44" ht="12.75" outlineLevel="1">
      <c r="A5" s="298" t="s">
        <v>327</v>
      </c>
      <c r="B5" s="299"/>
      <c r="C5" s="300"/>
      <c r="D5" s="300"/>
      <c r="E5" s="295"/>
      <c r="F5" s="295"/>
      <c r="G5" s="295"/>
      <c r="H5" s="295"/>
      <c r="I5" s="295"/>
      <c r="J5" s="295"/>
      <c r="K5" s="301" t="s">
        <v>328</v>
      </c>
      <c r="L5" s="289"/>
      <c r="M5" s="289"/>
      <c r="N5" s="289"/>
      <c r="O5" s="289"/>
      <c r="P5" s="289"/>
      <c r="Q5" s="289"/>
      <c r="R5" s="289"/>
      <c r="S5" s="289"/>
      <c r="T5" s="302"/>
      <c r="U5" s="302"/>
      <c r="V5" s="302"/>
      <c r="W5" s="836"/>
      <c r="X5" s="836"/>
      <c r="Y5" s="289"/>
      <c r="Z5" s="289"/>
      <c r="AA5" s="289"/>
      <c r="AB5" s="289"/>
      <c r="AC5" s="289"/>
      <c r="AD5" s="289"/>
      <c r="AE5" s="289"/>
      <c r="AF5" s="289"/>
      <c r="AG5" s="289"/>
      <c r="AN5" s="296" t="s">
        <v>329</v>
      </c>
      <c r="AO5" s="296"/>
      <c r="AP5" s="296"/>
      <c r="AQ5" s="837" t="s">
        <v>133</v>
      </c>
      <c r="AR5" s="835"/>
    </row>
    <row r="6" spans="1:44" ht="12.75" outlineLevel="1">
      <c r="A6" s="298" t="s">
        <v>330</v>
      </c>
      <c r="B6" s="838" t="s">
        <v>331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303"/>
      <c r="Z6" s="303"/>
      <c r="AA6" s="303"/>
      <c r="AB6" s="303"/>
      <c r="AC6" s="303"/>
      <c r="AD6" s="303"/>
      <c r="AE6" s="303"/>
      <c r="AF6" s="303"/>
      <c r="AG6" s="303"/>
      <c r="AN6" s="296" t="s">
        <v>332</v>
      </c>
      <c r="AO6" s="296"/>
      <c r="AP6" s="296"/>
      <c r="AQ6" s="837">
        <v>15626404</v>
      </c>
      <c r="AR6" s="835"/>
    </row>
    <row r="7" spans="1:44" ht="12.75" outlineLevel="1">
      <c r="A7" s="298" t="s">
        <v>333</v>
      </c>
      <c r="B7" s="299"/>
      <c r="C7" s="297"/>
      <c r="D7" s="297"/>
      <c r="T7" s="294"/>
      <c r="U7" s="294"/>
      <c r="V7" s="294"/>
      <c r="W7" s="840"/>
      <c r="X7" s="840"/>
      <c r="Y7" s="295"/>
      <c r="Z7" s="295"/>
      <c r="AA7" s="295"/>
      <c r="AB7" s="295"/>
      <c r="AC7" s="295"/>
      <c r="AN7" s="296"/>
      <c r="AO7" s="296"/>
      <c r="AP7" s="296"/>
      <c r="AQ7" s="837"/>
      <c r="AR7" s="835"/>
    </row>
    <row r="8" spans="1:44" ht="13.5" outlineLevel="1" thickBot="1">
      <c r="A8" s="298" t="s">
        <v>334</v>
      </c>
      <c r="B8" s="299"/>
      <c r="C8" s="297"/>
      <c r="D8" s="297"/>
      <c r="T8" s="294"/>
      <c r="U8" s="294"/>
      <c r="V8" s="294"/>
      <c r="W8" s="840"/>
      <c r="X8" s="840"/>
      <c r="Y8" s="295"/>
      <c r="Z8" s="295"/>
      <c r="AA8" s="295"/>
      <c r="AB8" s="295"/>
      <c r="AC8" s="295"/>
      <c r="AN8" s="296" t="s">
        <v>84</v>
      </c>
      <c r="AO8" s="296"/>
      <c r="AP8" s="296"/>
      <c r="AQ8" s="841">
        <v>383</v>
      </c>
      <c r="AR8" s="842"/>
    </row>
    <row r="9" spans="1:44" ht="12.75" outlineLevel="1">
      <c r="A9" s="304"/>
      <c r="B9" s="305"/>
      <c r="C9" s="306"/>
      <c r="D9" s="300"/>
      <c r="T9" s="289"/>
      <c r="U9" s="289"/>
      <c r="V9" s="289"/>
      <c r="W9" s="289"/>
      <c r="X9" s="289"/>
      <c r="Y9" s="289"/>
      <c r="Z9" s="295"/>
      <c r="AA9" s="295"/>
      <c r="AB9" s="295"/>
      <c r="AC9" s="295"/>
      <c r="AR9" s="295"/>
    </row>
    <row r="10" spans="1:44" ht="12.75" customHeight="1" outlineLevel="1">
      <c r="A10" s="843" t="s">
        <v>335</v>
      </c>
      <c r="B10" s="846" t="s">
        <v>14</v>
      </c>
      <c r="C10" s="849" t="s">
        <v>336</v>
      </c>
      <c r="D10" s="849"/>
      <c r="E10" s="851" t="s">
        <v>337</v>
      </c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3"/>
      <c r="Y10" s="851" t="s">
        <v>15</v>
      </c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2"/>
      <c r="AO10" s="852"/>
      <c r="AP10" s="852"/>
      <c r="AQ10" s="852"/>
      <c r="AR10" s="853"/>
    </row>
    <row r="11" spans="1:44" ht="102" customHeight="1" outlineLevel="1">
      <c r="A11" s="844"/>
      <c r="B11" s="847"/>
      <c r="C11" s="850"/>
      <c r="D11" s="850"/>
      <c r="E11" s="854" t="s">
        <v>338</v>
      </c>
      <c r="F11" s="853"/>
      <c r="G11" s="854" t="s">
        <v>339</v>
      </c>
      <c r="H11" s="855"/>
      <c r="I11" s="854" t="s">
        <v>340</v>
      </c>
      <c r="J11" s="856"/>
      <c r="K11" s="857" t="s">
        <v>341</v>
      </c>
      <c r="L11" s="858"/>
      <c r="M11" s="857" t="s">
        <v>342</v>
      </c>
      <c r="N11" s="858"/>
      <c r="O11" s="857" t="s">
        <v>343</v>
      </c>
      <c r="P11" s="858"/>
      <c r="Q11" s="857" t="s">
        <v>344</v>
      </c>
      <c r="R11" s="859"/>
      <c r="S11" s="857" t="s">
        <v>345</v>
      </c>
      <c r="T11" s="858"/>
      <c r="U11" s="857" t="s">
        <v>346</v>
      </c>
      <c r="V11" s="858"/>
      <c r="W11" s="857" t="s">
        <v>347</v>
      </c>
      <c r="X11" s="858"/>
      <c r="Y11" s="854" t="s">
        <v>338</v>
      </c>
      <c r="Z11" s="853"/>
      <c r="AA11" s="854" t="s">
        <v>339</v>
      </c>
      <c r="AB11" s="855"/>
      <c r="AC11" s="854" t="s">
        <v>340</v>
      </c>
      <c r="AD11" s="856"/>
      <c r="AE11" s="857" t="s">
        <v>341</v>
      </c>
      <c r="AF11" s="858"/>
      <c r="AG11" s="857" t="s">
        <v>342</v>
      </c>
      <c r="AH11" s="858"/>
      <c r="AI11" s="857" t="s">
        <v>343</v>
      </c>
      <c r="AJ11" s="858"/>
      <c r="AK11" s="857" t="s">
        <v>344</v>
      </c>
      <c r="AL11" s="859"/>
      <c r="AM11" s="857" t="s">
        <v>345</v>
      </c>
      <c r="AN11" s="858"/>
      <c r="AO11" s="857" t="s">
        <v>346</v>
      </c>
      <c r="AP11" s="858"/>
      <c r="AQ11" s="857" t="s">
        <v>347</v>
      </c>
      <c r="AR11" s="858"/>
    </row>
    <row r="12" spans="1:44" ht="66" customHeight="1" outlineLevel="1">
      <c r="A12" s="845"/>
      <c r="B12" s="848"/>
      <c r="C12" s="308" t="s">
        <v>348</v>
      </c>
      <c r="D12" s="308" t="s">
        <v>349</v>
      </c>
      <c r="E12" s="309" t="s">
        <v>350</v>
      </c>
      <c r="F12" s="310" t="s">
        <v>351</v>
      </c>
      <c r="G12" s="309" t="s">
        <v>350</v>
      </c>
      <c r="H12" s="310" t="s">
        <v>351</v>
      </c>
      <c r="I12" s="309" t="s">
        <v>350</v>
      </c>
      <c r="J12" s="310" t="s">
        <v>351</v>
      </c>
      <c r="K12" s="309" t="s">
        <v>350</v>
      </c>
      <c r="L12" s="310" t="s">
        <v>351</v>
      </c>
      <c r="M12" s="309" t="s">
        <v>350</v>
      </c>
      <c r="N12" s="310" t="s">
        <v>351</v>
      </c>
      <c r="O12" s="309" t="s">
        <v>350</v>
      </c>
      <c r="P12" s="310" t="s">
        <v>351</v>
      </c>
      <c r="Q12" s="309" t="s">
        <v>350</v>
      </c>
      <c r="R12" s="311" t="s">
        <v>351</v>
      </c>
      <c r="S12" s="309" t="s">
        <v>350</v>
      </c>
      <c r="T12" s="310" t="s">
        <v>351</v>
      </c>
      <c r="U12" s="309" t="s">
        <v>350</v>
      </c>
      <c r="V12" s="310" t="s">
        <v>351</v>
      </c>
      <c r="W12" s="309" t="s">
        <v>350</v>
      </c>
      <c r="X12" s="310" t="s">
        <v>351</v>
      </c>
      <c r="Y12" s="309" t="s">
        <v>350</v>
      </c>
      <c r="Z12" s="310" t="s">
        <v>351</v>
      </c>
      <c r="AA12" s="309" t="s">
        <v>350</v>
      </c>
      <c r="AB12" s="310" t="s">
        <v>351</v>
      </c>
      <c r="AC12" s="309" t="s">
        <v>350</v>
      </c>
      <c r="AD12" s="310" t="s">
        <v>351</v>
      </c>
      <c r="AE12" s="309" t="s">
        <v>350</v>
      </c>
      <c r="AF12" s="310" t="s">
        <v>351</v>
      </c>
      <c r="AG12" s="309" t="s">
        <v>350</v>
      </c>
      <c r="AH12" s="310" t="s">
        <v>351</v>
      </c>
      <c r="AI12" s="309" t="s">
        <v>350</v>
      </c>
      <c r="AJ12" s="310" t="s">
        <v>351</v>
      </c>
      <c r="AK12" s="309" t="s">
        <v>350</v>
      </c>
      <c r="AL12" s="311" t="s">
        <v>351</v>
      </c>
      <c r="AM12" s="309" t="s">
        <v>350</v>
      </c>
      <c r="AN12" s="310" t="s">
        <v>351</v>
      </c>
      <c r="AO12" s="309" t="s">
        <v>350</v>
      </c>
      <c r="AP12" s="310" t="s">
        <v>351</v>
      </c>
      <c r="AQ12" s="309" t="s">
        <v>350</v>
      </c>
      <c r="AR12" s="310" t="s">
        <v>351</v>
      </c>
    </row>
    <row r="13" spans="1:45" s="316" customFormat="1" ht="12.75" outlineLevel="1">
      <c r="A13" s="312">
        <v>1</v>
      </c>
      <c r="B13" s="313">
        <v>2</v>
      </c>
      <c r="C13" s="313">
        <v>3</v>
      </c>
      <c r="D13" s="313">
        <v>4</v>
      </c>
      <c r="E13" s="314">
        <v>5</v>
      </c>
      <c r="F13" s="314">
        <v>6</v>
      </c>
      <c r="G13" s="314">
        <v>7</v>
      </c>
      <c r="H13" s="314">
        <v>8</v>
      </c>
      <c r="I13" s="314">
        <v>9</v>
      </c>
      <c r="J13" s="314">
        <v>10</v>
      </c>
      <c r="K13" s="314">
        <v>11</v>
      </c>
      <c r="L13" s="314">
        <v>12</v>
      </c>
      <c r="M13" s="314">
        <v>13</v>
      </c>
      <c r="N13" s="314">
        <v>14</v>
      </c>
      <c r="O13" s="314">
        <v>15</v>
      </c>
      <c r="P13" s="314">
        <v>16</v>
      </c>
      <c r="Q13" s="314">
        <v>17</v>
      </c>
      <c r="R13" s="314">
        <v>18</v>
      </c>
      <c r="S13" s="314">
        <v>19</v>
      </c>
      <c r="T13" s="314">
        <v>20</v>
      </c>
      <c r="U13" s="314">
        <v>21</v>
      </c>
      <c r="V13" s="314">
        <v>22</v>
      </c>
      <c r="W13" s="314">
        <v>23</v>
      </c>
      <c r="X13" s="314">
        <v>24</v>
      </c>
      <c r="Y13" s="314">
        <v>25</v>
      </c>
      <c r="Z13" s="314">
        <v>26</v>
      </c>
      <c r="AA13" s="314">
        <v>27</v>
      </c>
      <c r="AB13" s="314">
        <v>28</v>
      </c>
      <c r="AC13" s="314">
        <v>29</v>
      </c>
      <c r="AD13" s="314">
        <v>30</v>
      </c>
      <c r="AE13" s="314">
        <v>31</v>
      </c>
      <c r="AF13" s="314">
        <v>32</v>
      </c>
      <c r="AG13" s="314">
        <v>33</v>
      </c>
      <c r="AH13" s="314">
        <v>34</v>
      </c>
      <c r="AI13" s="314">
        <v>35</v>
      </c>
      <c r="AJ13" s="314">
        <v>36</v>
      </c>
      <c r="AK13" s="314">
        <v>37</v>
      </c>
      <c r="AL13" s="314">
        <v>38</v>
      </c>
      <c r="AM13" s="314">
        <v>39</v>
      </c>
      <c r="AN13" s="314">
        <v>40</v>
      </c>
      <c r="AO13" s="314">
        <v>41</v>
      </c>
      <c r="AP13" s="314">
        <v>42</v>
      </c>
      <c r="AQ13" s="314">
        <v>43</v>
      </c>
      <c r="AR13" s="314">
        <v>44</v>
      </c>
      <c r="AS13" s="315"/>
    </row>
    <row r="14" spans="1:45" s="318" customFormat="1" ht="21.75" customHeight="1">
      <c r="A14" s="860" t="s">
        <v>352</v>
      </c>
      <c r="B14" s="860"/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0"/>
      <c r="AL14" s="860"/>
      <c r="AM14" s="860"/>
      <c r="AN14" s="860"/>
      <c r="AO14" s="860"/>
      <c r="AP14" s="860"/>
      <c r="AQ14" s="860"/>
      <c r="AR14" s="861"/>
      <c r="AS14" s="317"/>
    </row>
    <row r="15" spans="1:45" s="322" customFormat="1" ht="33.75" hidden="1">
      <c r="A15" s="319" t="s">
        <v>353</v>
      </c>
      <c r="B15" s="320" t="s">
        <v>354</v>
      </c>
      <c r="C15" s="320" t="s">
        <v>355</v>
      </c>
      <c r="D15" s="320" t="s">
        <v>356</v>
      </c>
      <c r="E15" s="314"/>
      <c r="F15" s="314"/>
      <c r="G15" s="309" t="s">
        <v>289</v>
      </c>
      <c r="H15" s="309" t="s">
        <v>289</v>
      </c>
      <c r="I15" s="314"/>
      <c r="J15" s="314"/>
      <c r="K15" s="309" t="s">
        <v>289</v>
      </c>
      <c r="L15" s="309" t="s">
        <v>289</v>
      </c>
      <c r="M15" s="309" t="s">
        <v>289</v>
      </c>
      <c r="N15" s="309" t="s">
        <v>289</v>
      </c>
      <c r="O15" s="309" t="s">
        <v>289</v>
      </c>
      <c r="P15" s="309" t="s">
        <v>289</v>
      </c>
      <c r="Q15" s="309" t="s">
        <v>289</v>
      </c>
      <c r="R15" s="309" t="s">
        <v>289</v>
      </c>
      <c r="S15" s="309" t="s">
        <v>289</v>
      </c>
      <c r="T15" s="309" t="s">
        <v>289</v>
      </c>
      <c r="U15" s="309" t="s">
        <v>289</v>
      </c>
      <c r="V15" s="309" t="s">
        <v>289</v>
      </c>
      <c r="W15" s="309" t="s">
        <v>289</v>
      </c>
      <c r="X15" s="309" t="s">
        <v>289</v>
      </c>
      <c r="Y15" s="314"/>
      <c r="Z15" s="314"/>
      <c r="AA15" s="309" t="s">
        <v>289</v>
      </c>
      <c r="AB15" s="309" t="s">
        <v>289</v>
      </c>
      <c r="AC15" s="314"/>
      <c r="AD15" s="314"/>
      <c r="AE15" s="309" t="s">
        <v>289</v>
      </c>
      <c r="AF15" s="309" t="s">
        <v>289</v>
      </c>
      <c r="AG15" s="309" t="s">
        <v>289</v>
      </c>
      <c r="AH15" s="309" t="s">
        <v>289</v>
      </c>
      <c r="AI15" s="309" t="s">
        <v>289</v>
      </c>
      <c r="AJ15" s="309" t="s">
        <v>289</v>
      </c>
      <c r="AK15" s="309" t="s">
        <v>289</v>
      </c>
      <c r="AL15" s="309" t="s">
        <v>289</v>
      </c>
      <c r="AM15" s="309" t="s">
        <v>289</v>
      </c>
      <c r="AN15" s="309" t="s">
        <v>289</v>
      </c>
      <c r="AO15" s="309" t="s">
        <v>289</v>
      </c>
      <c r="AP15" s="309" t="s">
        <v>289</v>
      </c>
      <c r="AQ15" s="309" t="s">
        <v>289</v>
      </c>
      <c r="AR15" s="309" t="s">
        <v>289</v>
      </c>
      <c r="AS15" s="321"/>
    </row>
    <row r="16" spans="1:45" s="328" customFormat="1" ht="12.75" hidden="1">
      <c r="A16" s="323" t="s">
        <v>357</v>
      </c>
      <c r="B16" s="324"/>
      <c r="C16" s="325"/>
      <c r="D16" s="325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7"/>
    </row>
    <row r="17" spans="1:45" s="322" customFormat="1" ht="33.75" hidden="1">
      <c r="A17" s="329" t="s">
        <v>358</v>
      </c>
      <c r="B17" s="330" t="s">
        <v>359</v>
      </c>
      <c r="C17" s="331" t="s">
        <v>355</v>
      </c>
      <c r="D17" s="331" t="s">
        <v>360</v>
      </c>
      <c r="E17" s="332"/>
      <c r="F17" s="332"/>
      <c r="G17" s="332" t="s">
        <v>289</v>
      </c>
      <c r="H17" s="332" t="s">
        <v>289</v>
      </c>
      <c r="I17" s="332"/>
      <c r="J17" s="332"/>
      <c r="K17" s="332" t="s">
        <v>289</v>
      </c>
      <c r="L17" s="332" t="s">
        <v>289</v>
      </c>
      <c r="M17" s="332" t="s">
        <v>289</v>
      </c>
      <c r="N17" s="332" t="s">
        <v>289</v>
      </c>
      <c r="O17" s="332" t="s">
        <v>289</v>
      </c>
      <c r="P17" s="332" t="s">
        <v>289</v>
      </c>
      <c r="Q17" s="332" t="s">
        <v>289</v>
      </c>
      <c r="R17" s="332" t="s">
        <v>289</v>
      </c>
      <c r="S17" s="332" t="s">
        <v>289</v>
      </c>
      <c r="T17" s="332" t="s">
        <v>289</v>
      </c>
      <c r="U17" s="332" t="s">
        <v>289</v>
      </c>
      <c r="V17" s="332" t="s">
        <v>289</v>
      </c>
      <c r="W17" s="332" t="s">
        <v>289</v>
      </c>
      <c r="X17" s="332" t="s">
        <v>289</v>
      </c>
      <c r="Y17" s="332"/>
      <c r="Z17" s="332"/>
      <c r="AA17" s="332" t="s">
        <v>289</v>
      </c>
      <c r="AB17" s="332" t="s">
        <v>289</v>
      </c>
      <c r="AC17" s="332"/>
      <c r="AD17" s="332"/>
      <c r="AE17" s="332" t="s">
        <v>289</v>
      </c>
      <c r="AF17" s="332" t="s">
        <v>289</v>
      </c>
      <c r="AG17" s="332" t="s">
        <v>289</v>
      </c>
      <c r="AH17" s="332" t="s">
        <v>289</v>
      </c>
      <c r="AI17" s="332" t="s">
        <v>289</v>
      </c>
      <c r="AJ17" s="332" t="s">
        <v>289</v>
      </c>
      <c r="AK17" s="332" t="s">
        <v>289</v>
      </c>
      <c r="AL17" s="332" t="s">
        <v>289</v>
      </c>
      <c r="AM17" s="332" t="s">
        <v>289</v>
      </c>
      <c r="AN17" s="332" t="s">
        <v>289</v>
      </c>
      <c r="AO17" s="332" t="s">
        <v>289</v>
      </c>
      <c r="AP17" s="332" t="s">
        <v>289</v>
      </c>
      <c r="AQ17" s="332" t="s">
        <v>289</v>
      </c>
      <c r="AR17" s="332" t="s">
        <v>289</v>
      </c>
      <c r="AS17" s="321"/>
    </row>
    <row r="18" spans="1:45" s="322" customFormat="1" ht="67.5" hidden="1">
      <c r="A18" s="329" t="s">
        <v>361</v>
      </c>
      <c r="B18" s="330" t="s">
        <v>362</v>
      </c>
      <c r="C18" s="331" t="s">
        <v>355</v>
      </c>
      <c r="D18" s="331" t="s">
        <v>356</v>
      </c>
      <c r="E18" s="332"/>
      <c r="F18" s="332"/>
      <c r="G18" s="309" t="s">
        <v>289</v>
      </c>
      <c r="H18" s="309" t="s">
        <v>289</v>
      </c>
      <c r="I18" s="332"/>
      <c r="J18" s="332"/>
      <c r="K18" s="309" t="s">
        <v>289</v>
      </c>
      <c r="L18" s="309" t="s">
        <v>289</v>
      </c>
      <c r="M18" s="309" t="s">
        <v>289</v>
      </c>
      <c r="N18" s="309" t="s">
        <v>289</v>
      </c>
      <c r="O18" s="309" t="s">
        <v>289</v>
      </c>
      <c r="P18" s="309" t="s">
        <v>289</v>
      </c>
      <c r="Q18" s="309" t="s">
        <v>289</v>
      </c>
      <c r="R18" s="309" t="s">
        <v>289</v>
      </c>
      <c r="S18" s="309" t="s">
        <v>289</v>
      </c>
      <c r="T18" s="309" t="s">
        <v>289</v>
      </c>
      <c r="U18" s="309" t="s">
        <v>289</v>
      </c>
      <c r="V18" s="309" t="s">
        <v>289</v>
      </c>
      <c r="W18" s="309" t="s">
        <v>289</v>
      </c>
      <c r="X18" s="309" t="s">
        <v>289</v>
      </c>
      <c r="Y18" s="332"/>
      <c r="Z18" s="332"/>
      <c r="AA18" s="309" t="s">
        <v>289</v>
      </c>
      <c r="AB18" s="309" t="s">
        <v>289</v>
      </c>
      <c r="AC18" s="332"/>
      <c r="AD18" s="332"/>
      <c r="AE18" s="309" t="s">
        <v>289</v>
      </c>
      <c r="AF18" s="309" t="s">
        <v>289</v>
      </c>
      <c r="AG18" s="309" t="s">
        <v>289</v>
      </c>
      <c r="AH18" s="309" t="s">
        <v>289</v>
      </c>
      <c r="AI18" s="309" t="s">
        <v>289</v>
      </c>
      <c r="AJ18" s="309" t="s">
        <v>289</v>
      </c>
      <c r="AK18" s="309" t="s">
        <v>289</v>
      </c>
      <c r="AL18" s="309" t="s">
        <v>289</v>
      </c>
      <c r="AM18" s="309" t="s">
        <v>289</v>
      </c>
      <c r="AN18" s="309" t="s">
        <v>289</v>
      </c>
      <c r="AO18" s="309" t="s">
        <v>289</v>
      </c>
      <c r="AP18" s="309" t="s">
        <v>289</v>
      </c>
      <c r="AQ18" s="309" t="s">
        <v>289</v>
      </c>
      <c r="AR18" s="309" t="s">
        <v>289</v>
      </c>
      <c r="AS18" s="321"/>
    </row>
    <row r="19" spans="1:45" s="322" customFormat="1" ht="69" customHeight="1" hidden="1">
      <c r="A19" s="333" t="s">
        <v>363</v>
      </c>
      <c r="B19" s="330" t="s">
        <v>364</v>
      </c>
      <c r="C19" s="334" t="s">
        <v>355</v>
      </c>
      <c r="D19" s="334" t="s">
        <v>365</v>
      </c>
      <c r="E19" s="309"/>
      <c r="F19" s="309"/>
      <c r="G19" s="309" t="s">
        <v>289</v>
      </c>
      <c r="H19" s="309" t="s">
        <v>289</v>
      </c>
      <c r="I19" s="309"/>
      <c r="J19" s="309"/>
      <c r="K19" s="309" t="s">
        <v>289</v>
      </c>
      <c r="L19" s="309" t="s">
        <v>289</v>
      </c>
      <c r="M19" s="309" t="s">
        <v>289</v>
      </c>
      <c r="N19" s="309" t="s">
        <v>289</v>
      </c>
      <c r="O19" s="309" t="s">
        <v>289</v>
      </c>
      <c r="P19" s="309" t="s">
        <v>289</v>
      </c>
      <c r="Q19" s="309" t="s">
        <v>289</v>
      </c>
      <c r="R19" s="309" t="s">
        <v>289</v>
      </c>
      <c r="S19" s="309" t="s">
        <v>289</v>
      </c>
      <c r="T19" s="309" t="s">
        <v>289</v>
      </c>
      <c r="U19" s="309" t="s">
        <v>289</v>
      </c>
      <c r="V19" s="309" t="s">
        <v>289</v>
      </c>
      <c r="W19" s="309" t="s">
        <v>289</v>
      </c>
      <c r="X19" s="309" t="s">
        <v>289</v>
      </c>
      <c r="Y19" s="309"/>
      <c r="Z19" s="309"/>
      <c r="AA19" s="309" t="s">
        <v>289</v>
      </c>
      <c r="AB19" s="309" t="s">
        <v>289</v>
      </c>
      <c r="AC19" s="309"/>
      <c r="AD19" s="309"/>
      <c r="AE19" s="309" t="s">
        <v>289</v>
      </c>
      <c r="AF19" s="309" t="s">
        <v>289</v>
      </c>
      <c r="AG19" s="309" t="s">
        <v>289</v>
      </c>
      <c r="AH19" s="309" t="s">
        <v>289</v>
      </c>
      <c r="AI19" s="309" t="s">
        <v>289</v>
      </c>
      <c r="AJ19" s="309" t="s">
        <v>289</v>
      </c>
      <c r="AK19" s="309" t="s">
        <v>289</v>
      </c>
      <c r="AL19" s="309" t="s">
        <v>289</v>
      </c>
      <c r="AM19" s="309" t="s">
        <v>289</v>
      </c>
      <c r="AN19" s="309" t="s">
        <v>289</v>
      </c>
      <c r="AO19" s="309" t="s">
        <v>289</v>
      </c>
      <c r="AP19" s="309" t="s">
        <v>289</v>
      </c>
      <c r="AQ19" s="309" t="s">
        <v>289</v>
      </c>
      <c r="AR19" s="309" t="s">
        <v>289</v>
      </c>
      <c r="AS19" s="321"/>
    </row>
    <row r="20" spans="1:45" s="322" customFormat="1" ht="78.75" hidden="1">
      <c r="A20" s="335" t="s">
        <v>366</v>
      </c>
      <c r="B20" s="330" t="s">
        <v>367</v>
      </c>
      <c r="C20" s="336" t="s">
        <v>355</v>
      </c>
      <c r="D20" s="336" t="s">
        <v>356</v>
      </c>
      <c r="E20" s="332"/>
      <c r="F20" s="332"/>
      <c r="G20" s="309" t="s">
        <v>289</v>
      </c>
      <c r="H20" s="309" t="s">
        <v>289</v>
      </c>
      <c r="I20" s="332"/>
      <c r="J20" s="332"/>
      <c r="K20" s="309" t="s">
        <v>289</v>
      </c>
      <c r="L20" s="309" t="s">
        <v>289</v>
      </c>
      <c r="M20" s="309" t="s">
        <v>289</v>
      </c>
      <c r="N20" s="309" t="s">
        <v>289</v>
      </c>
      <c r="O20" s="309" t="s">
        <v>289</v>
      </c>
      <c r="P20" s="309" t="s">
        <v>289</v>
      </c>
      <c r="Q20" s="309" t="s">
        <v>289</v>
      </c>
      <c r="R20" s="309" t="s">
        <v>289</v>
      </c>
      <c r="S20" s="309" t="s">
        <v>289</v>
      </c>
      <c r="T20" s="309" t="s">
        <v>289</v>
      </c>
      <c r="U20" s="309" t="s">
        <v>289</v>
      </c>
      <c r="V20" s="309" t="s">
        <v>289</v>
      </c>
      <c r="W20" s="309" t="s">
        <v>289</v>
      </c>
      <c r="X20" s="309" t="s">
        <v>289</v>
      </c>
      <c r="Y20" s="332"/>
      <c r="Z20" s="332"/>
      <c r="AA20" s="309" t="s">
        <v>289</v>
      </c>
      <c r="AB20" s="309" t="s">
        <v>289</v>
      </c>
      <c r="AC20" s="332"/>
      <c r="AD20" s="332"/>
      <c r="AE20" s="309" t="s">
        <v>289</v>
      </c>
      <c r="AF20" s="309" t="s">
        <v>289</v>
      </c>
      <c r="AG20" s="309" t="s">
        <v>289</v>
      </c>
      <c r="AH20" s="309" t="s">
        <v>289</v>
      </c>
      <c r="AI20" s="309" t="s">
        <v>289</v>
      </c>
      <c r="AJ20" s="309" t="s">
        <v>289</v>
      </c>
      <c r="AK20" s="309" t="s">
        <v>289</v>
      </c>
      <c r="AL20" s="309" t="s">
        <v>289</v>
      </c>
      <c r="AM20" s="309" t="s">
        <v>289</v>
      </c>
      <c r="AN20" s="309" t="s">
        <v>289</v>
      </c>
      <c r="AO20" s="309" t="s">
        <v>289</v>
      </c>
      <c r="AP20" s="309" t="s">
        <v>289</v>
      </c>
      <c r="AQ20" s="309" t="s">
        <v>289</v>
      </c>
      <c r="AR20" s="309" t="s">
        <v>289</v>
      </c>
      <c r="AS20" s="321"/>
    </row>
    <row r="21" spans="1:45" s="328" customFormat="1" ht="12.75" hidden="1">
      <c r="A21" s="323" t="s">
        <v>357</v>
      </c>
      <c r="B21" s="337"/>
      <c r="C21" s="338"/>
      <c r="D21" s="338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7"/>
    </row>
    <row r="22" spans="1:45" s="322" customFormat="1" ht="33.75" hidden="1">
      <c r="A22" s="329" t="s">
        <v>358</v>
      </c>
      <c r="B22" s="330" t="s">
        <v>368</v>
      </c>
      <c r="C22" s="330" t="s">
        <v>355</v>
      </c>
      <c r="D22" s="331" t="s">
        <v>360</v>
      </c>
      <c r="E22" s="332"/>
      <c r="F22" s="332"/>
      <c r="G22" s="332" t="s">
        <v>289</v>
      </c>
      <c r="H22" s="332" t="s">
        <v>289</v>
      </c>
      <c r="I22" s="332"/>
      <c r="J22" s="332"/>
      <c r="K22" s="332" t="s">
        <v>289</v>
      </c>
      <c r="L22" s="332" t="s">
        <v>289</v>
      </c>
      <c r="M22" s="332" t="s">
        <v>289</v>
      </c>
      <c r="N22" s="332" t="s">
        <v>289</v>
      </c>
      <c r="O22" s="332" t="s">
        <v>289</v>
      </c>
      <c r="P22" s="332" t="s">
        <v>289</v>
      </c>
      <c r="Q22" s="332" t="s">
        <v>289</v>
      </c>
      <c r="R22" s="332" t="s">
        <v>289</v>
      </c>
      <c r="S22" s="332" t="s">
        <v>289</v>
      </c>
      <c r="T22" s="332" t="s">
        <v>289</v>
      </c>
      <c r="U22" s="332" t="s">
        <v>289</v>
      </c>
      <c r="V22" s="332" t="s">
        <v>289</v>
      </c>
      <c r="W22" s="332" t="s">
        <v>289</v>
      </c>
      <c r="X22" s="332" t="s">
        <v>289</v>
      </c>
      <c r="Y22" s="332"/>
      <c r="Z22" s="332"/>
      <c r="AA22" s="332" t="s">
        <v>289</v>
      </c>
      <c r="AB22" s="332" t="s">
        <v>289</v>
      </c>
      <c r="AC22" s="332"/>
      <c r="AD22" s="332"/>
      <c r="AE22" s="332" t="s">
        <v>289</v>
      </c>
      <c r="AF22" s="332" t="s">
        <v>289</v>
      </c>
      <c r="AG22" s="332" t="s">
        <v>289</v>
      </c>
      <c r="AH22" s="332" t="s">
        <v>289</v>
      </c>
      <c r="AI22" s="332" t="s">
        <v>289</v>
      </c>
      <c r="AJ22" s="332" t="s">
        <v>289</v>
      </c>
      <c r="AK22" s="332" t="s">
        <v>289</v>
      </c>
      <c r="AL22" s="332" t="s">
        <v>289</v>
      </c>
      <c r="AM22" s="332" t="s">
        <v>289</v>
      </c>
      <c r="AN22" s="332" t="s">
        <v>289</v>
      </c>
      <c r="AO22" s="332" t="s">
        <v>289</v>
      </c>
      <c r="AP22" s="332" t="s">
        <v>289</v>
      </c>
      <c r="AQ22" s="332" t="s">
        <v>289</v>
      </c>
      <c r="AR22" s="332" t="s">
        <v>289</v>
      </c>
      <c r="AS22" s="321"/>
    </row>
    <row r="23" spans="1:45" s="322" customFormat="1" ht="67.5" hidden="1">
      <c r="A23" s="329" t="s">
        <v>361</v>
      </c>
      <c r="B23" s="330" t="s">
        <v>369</v>
      </c>
      <c r="C23" s="330" t="s">
        <v>355</v>
      </c>
      <c r="D23" s="331" t="s">
        <v>356</v>
      </c>
      <c r="E23" s="332"/>
      <c r="F23" s="332"/>
      <c r="G23" s="309" t="s">
        <v>289</v>
      </c>
      <c r="H23" s="309" t="s">
        <v>289</v>
      </c>
      <c r="I23" s="332"/>
      <c r="J23" s="332"/>
      <c r="K23" s="309" t="s">
        <v>289</v>
      </c>
      <c r="L23" s="309" t="s">
        <v>289</v>
      </c>
      <c r="M23" s="309" t="s">
        <v>289</v>
      </c>
      <c r="N23" s="309" t="s">
        <v>289</v>
      </c>
      <c r="O23" s="309" t="s">
        <v>289</v>
      </c>
      <c r="P23" s="309" t="s">
        <v>289</v>
      </c>
      <c r="Q23" s="309" t="s">
        <v>289</v>
      </c>
      <c r="R23" s="309" t="s">
        <v>289</v>
      </c>
      <c r="S23" s="309" t="s">
        <v>289</v>
      </c>
      <c r="T23" s="309" t="s">
        <v>289</v>
      </c>
      <c r="U23" s="309" t="s">
        <v>289</v>
      </c>
      <c r="V23" s="309" t="s">
        <v>289</v>
      </c>
      <c r="W23" s="309" t="s">
        <v>289</v>
      </c>
      <c r="X23" s="309" t="s">
        <v>289</v>
      </c>
      <c r="Y23" s="332"/>
      <c r="Z23" s="332"/>
      <c r="AA23" s="309" t="s">
        <v>289</v>
      </c>
      <c r="AB23" s="309" t="s">
        <v>289</v>
      </c>
      <c r="AC23" s="332"/>
      <c r="AD23" s="332"/>
      <c r="AE23" s="309" t="s">
        <v>289</v>
      </c>
      <c r="AF23" s="309" t="s">
        <v>289</v>
      </c>
      <c r="AG23" s="309" t="s">
        <v>289</v>
      </c>
      <c r="AH23" s="309" t="s">
        <v>289</v>
      </c>
      <c r="AI23" s="309" t="s">
        <v>289</v>
      </c>
      <c r="AJ23" s="309" t="s">
        <v>289</v>
      </c>
      <c r="AK23" s="309" t="s">
        <v>289</v>
      </c>
      <c r="AL23" s="309" t="s">
        <v>289</v>
      </c>
      <c r="AM23" s="309" t="s">
        <v>289</v>
      </c>
      <c r="AN23" s="309" t="s">
        <v>289</v>
      </c>
      <c r="AO23" s="309" t="s">
        <v>289</v>
      </c>
      <c r="AP23" s="309" t="s">
        <v>289</v>
      </c>
      <c r="AQ23" s="309" t="s">
        <v>289</v>
      </c>
      <c r="AR23" s="309" t="s">
        <v>289</v>
      </c>
      <c r="AS23" s="321"/>
    </row>
    <row r="24" spans="1:45" s="322" customFormat="1" ht="67.5" hidden="1">
      <c r="A24" s="333" t="s">
        <v>370</v>
      </c>
      <c r="B24" s="339" t="s">
        <v>371</v>
      </c>
      <c r="C24" s="339" t="s">
        <v>355</v>
      </c>
      <c r="D24" s="334" t="s">
        <v>365</v>
      </c>
      <c r="E24" s="309"/>
      <c r="F24" s="309"/>
      <c r="G24" s="309" t="s">
        <v>289</v>
      </c>
      <c r="H24" s="309" t="s">
        <v>289</v>
      </c>
      <c r="I24" s="309"/>
      <c r="J24" s="309"/>
      <c r="K24" s="309" t="s">
        <v>289</v>
      </c>
      <c r="L24" s="309" t="s">
        <v>289</v>
      </c>
      <c r="M24" s="309" t="s">
        <v>289</v>
      </c>
      <c r="N24" s="309" t="s">
        <v>289</v>
      </c>
      <c r="O24" s="309" t="s">
        <v>289</v>
      </c>
      <c r="P24" s="309" t="s">
        <v>289</v>
      </c>
      <c r="Q24" s="309" t="s">
        <v>289</v>
      </c>
      <c r="R24" s="309" t="s">
        <v>289</v>
      </c>
      <c r="S24" s="309" t="s">
        <v>289</v>
      </c>
      <c r="T24" s="309" t="s">
        <v>289</v>
      </c>
      <c r="U24" s="309" t="s">
        <v>289</v>
      </c>
      <c r="V24" s="309" t="s">
        <v>289</v>
      </c>
      <c r="W24" s="309" t="s">
        <v>289</v>
      </c>
      <c r="X24" s="309" t="s">
        <v>289</v>
      </c>
      <c r="Y24" s="309"/>
      <c r="Z24" s="309"/>
      <c r="AA24" s="309" t="s">
        <v>289</v>
      </c>
      <c r="AB24" s="309" t="s">
        <v>289</v>
      </c>
      <c r="AC24" s="309"/>
      <c r="AD24" s="309"/>
      <c r="AE24" s="309" t="s">
        <v>289</v>
      </c>
      <c r="AF24" s="309" t="s">
        <v>289</v>
      </c>
      <c r="AG24" s="309" t="s">
        <v>289</v>
      </c>
      <c r="AH24" s="309" t="s">
        <v>289</v>
      </c>
      <c r="AI24" s="309" t="s">
        <v>289</v>
      </c>
      <c r="AJ24" s="309" t="s">
        <v>289</v>
      </c>
      <c r="AK24" s="309" t="s">
        <v>289</v>
      </c>
      <c r="AL24" s="309" t="s">
        <v>289</v>
      </c>
      <c r="AM24" s="309" t="s">
        <v>289</v>
      </c>
      <c r="AN24" s="309" t="s">
        <v>289</v>
      </c>
      <c r="AO24" s="309" t="s">
        <v>289</v>
      </c>
      <c r="AP24" s="309" t="s">
        <v>289</v>
      </c>
      <c r="AQ24" s="309" t="s">
        <v>289</v>
      </c>
      <c r="AR24" s="309" t="s">
        <v>289</v>
      </c>
      <c r="AS24" s="321"/>
    </row>
    <row r="25" spans="1:45" s="322" customFormat="1" ht="47.25" customHeight="1" hidden="1">
      <c r="A25" s="335" t="s">
        <v>372</v>
      </c>
      <c r="B25" s="330" t="s">
        <v>373</v>
      </c>
      <c r="C25" s="340" t="s">
        <v>355</v>
      </c>
      <c r="D25" s="340" t="s">
        <v>356</v>
      </c>
      <c r="E25" s="309"/>
      <c r="F25" s="309"/>
      <c r="G25" s="309" t="s">
        <v>289</v>
      </c>
      <c r="H25" s="309" t="s">
        <v>289</v>
      </c>
      <c r="I25" s="309"/>
      <c r="J25" s="309"/>
      <c r="K25" s="309" t="s">
        <v>289</v>
      </c>
      <c r="L25" s="309" t="s">
        <v>289</v>
      </c>
      <c r="M25" s="309" t="s">
        <v>289</v>
      </c>
      <c r="N25" s="309" t="s">
        <v>289</v>
      </c>
      <c r="O25" s="309" t="s">
        <v>289</v>
      </c>
      <c r="P25" s="309" t="s">
        <v>289</v>
      </c>
      <c r="Q25" s="309" t="s">
        <v>289</v>
      </c>
      <c r="R25" s="309" t="s">
        <v>289</v>
      </c>
      <c r="S25" s="309" t="s">
        <v>289</v>
      </c>
      <c r="T25" s="309" t="s">
        <v>289</v>
      </c>
      <c r="U25" s="309" t="s">
        <v>289</v>
      </c>
      <c r="V25" s="309" t="s">
        <v>289</v>
      </c>
      <c r="W25" s="309" t="s">
        <v>289</v>
      </c>
      <c r="X25" s="309" t="s">
        <v>289</v>
      </c>
      <c r="Y25" s="309"/>
      <c r="Z25" s="309"/>
      <c r="AA25" s="309" t="s">
        <v>289</v>
      </c>
      <c r="AB25" s="309" t="s">
        <v>289</v>
      </c>
      <c r="AC25" s="309"/>
      <c r="AD25" s="309"/>
      <c r="AE25" s="309" t="s">
        <v>289</v>
      </c>
      <c r="AF25" s="309" t="s">
        <v>289</v>
      </c>
      <c r="AG25" s="309" t="s">
        <v>289</v>
      </c>
      <c r="AH25" s="309" t="s">
        <v>289</v>
      </c>
      <c r="AI25" s="309" t="s">
        <v>289</v>
      </c>
      <c r="AJ25" s="309" t="s">
        <v>289</v>
      </c>
      <c r="AK25" s="309" t="s">
        <v>289</v>
      </c>
      <c r="AL25" s="309" t="s">
        <v>289</v>
      </c>
      <c r="AM25" s="309" t="s">
        <v>289</v>
      </c>
      <c r="AN25" s="309" t="s">
        <v>289</v>
      </c>
      <c r="AO25" s="309" t="s">
        <v>289</v>
      </c>
      <c r="AP25" s="309" t="s">
        <v>289</v>
      </c>
      <c r="AQ25" s="309" t="s">
        <v>289</v>
      </c>
      <c r="AR25" s="309" t="s">
        <v>289</v>
      </c>
      <c r="AS25" s="321"/>
    </row>
    <row r="26" spans="1:45" s="322" customFormat="1" ht="15" customHeight="1" hidden="1">
      <c r="A26" s="323" t="s">
        <v>357</v>
      </c>
      <c r="B26" s="862" t="s">
        <v>374</v>
      </c>
      <c r="C26" s="862" t="s">
        <v>355</v>
      </c>
      <c r="D26" s="864" t="s">
        <v>360</v>
      </c>
      <c r="E26" s="866"/>
      <c r="F26" s="866"/>
      <c r="G26" s="342"/>
      <c r="H26" s="342"/>
      <c r="I26" s="866"/>
      <c r="J26" s="866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866"/>
      <c r="Z26" s="866"/>
      <c r="AA26" s="342"/>
      <c r="AB26" s="342"/>
      <c r="AC26" s="866"/>
      <c r="AD26" s="866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21"/>
    </row>
    <row r="27" spans="1:45" s="322" customFormat="1" ht="37.5" customHeight="1" hidden="1">
      <c r="A27" s="329" t="s">
        <v>358</v>
      </c>
      <c r="B27" s="863"/>
      <c r="C27" s="863"/>
      <c r="D27" s="865"/>
      <c r="E27" s="867"/>
      <c r="F27" s="867"/>
      <c r="G27" s="343" t="s">
        <v>289</v>
      </c>
      <c r="H27" s="343" t="s">
        <v>289</v>
      </c>
      <c r="I27" s="867"/>
      <c r="J27" s="867"/>
      <c r="K27" s="344" t="s">
        <v>289</v>
      </c>
      <c r="L27" s="344" t="s">
        <v>289</v>
      </c>
      <c r="M27" s="344" t="s">
        <v>289</v>
      </c>
      <c r="N27" s="344" t="s">
        <v>289</v>
      </c>
      <c r="O27" s="344" t="s">
        <v>289</v>
      </c>
      <c r="P27" s="344" t="s">
        <v>289</v>
      </c>
      <c r="Q27" s="344" t="s">
        <v>289</v>
      </c>
      <c r="R27" s="344" t="s">
        <v>289</v>
      </c>
      <c r="S27" s="344" t="s">
        <v>289</v>
      </c>
      <c r="T27" s="344" t="s">
        <v>289</v>
      </c>
      <c r="U27" s="344" t="s">
        <v>289</v>
      </c>
      <c r="V27" s="344" t="s">
        <v>289</v>
      </c>
      <c r="W27" s="344" t="s">
        <v>289</v>
      </c>
      <c r="X27" s="344" t="s">
        <v>289</v>
      </c>
      <c r="Y27" s="867"/>
      <c r="Z27" s="867"/>
      <c r="AA27" s="344" t="s">
        <v>289</v>
      </c>
      <c r="AB27" s="344" t="s">
        <v>289</v>
      </c>
      <c r="AC27" s="867"/>
      <c r="AD27" s="867"/>
      <c r="AE27" s="344" t="s">
        <v>289</v>
      </c>
      <c r="AF27" s="344" t="s">
        <v>289</v>
      </c>
      <c r="AG27" s="344" t="s">
        <v>289</v>
      </c>
      <c r="AH27" s="344" t="s">
        <v>289</v>
      </c>
      <c r="AI27" s="344" t="s">
        <v>289</v>
      </c>
      <c r="AJ27" s="344" t="s">
        <v>289</v>
      </c>
      <c r="AK27" s="344" t="s">
        <v>289</v>
      </c>
      <c r="AL27" s="344" t="s">
        <v>289</v>
      </c>
      <c r="AM27" s="344" t="s">
        <v>289</v>
      </c>
      <c r="AN27" s="344" t="s">
        <v>289</v>
      </c>
      <c r="AO27" s="344" t="s">
        <v>289</v>
      </c>
      <c r="AP27" s="344" t="s">
        <v>289</v>
      </c>
      <c r="AQ27" s="344" t="s">
        <v>289</v>
      </c>
      <c r="AR27" s="344" t="s">
        <v>289</v>
      </c>
      <c r="AS27" s="321"/>
    </row>
    <row r="28" spans="1:45" s="322" customFormat="1" ht="67.5" hidden="1">
      <c r="A28" s="329" t="s">
        <v>361</v>
      </c>
      <c r="B28" s="330" t="s">
        <v>375</v>
      </c>
      <c r="C28" s="330" t="s">
        <v>355</v>
      </c>
      <c r="D28" s="331" t="s">
        <v>356</v>
      </c>
      <c r="E28" s="309"/>
      <c r="F28" s="309"/>
      <c r="G28" s="309" t="s">
        <v>289</v>
      </c>
      <c r="H28" s="309" t="s">
        <v>289</v>
      </c>
      <c r="I28" s="309"/>
      <c r="J28" s="309"/>
      <c r="K28" s="309" t="s">
        <v>289</v>
      </c>
      <c r="L28" s="309" t="s">
        <v>289</v>
      </c>
      <c r="M28" s="309" t="s">
        <v>289</v>
      </c>
      <c r="N28" s="309" t="s">
        <v>289</v>
      </c>
      <c r="O28" s="309" t="s">
        <v>289</v>
      </c>
      <c r="P28" s="309" t="s">
        <v>289</v>
      </c>
      <c r="Q28" s="309" t="s">
        <v>289</v>
      </c>
      <c r="R28" s="309" t="s">
        <v>289</v>
      </c>
      <c r="S28" s="309" t="s">
        <v>289</v>
      </c>
      <c r="T28" s="309" t="s">
        <v>289</v>
      </c>
      <c r="U28" s="309" t="s">
        <v>289</v>
      </c>
      <c r="V28" s="309" t="s">
        <v>289</v>
      </c>
      <c r="W28" s="309" t="s">
        <v>289</v>
      </c>
      <c r="X28" s="309" t="s">
        <v>289</v>
      </c>
      <c r="Y28" s="309"/>
      <c r="Z28" s="309"/>
      <c r="AA28" s="309" t="s">
        <v>289</v>
      </c>
      <c r="AB28" s="309" t="s">
        <v>289</v>
      </c>
      <c r="AC28" s="309"/>
      <c r="AD28" s="309"/>
      <c r="AE28" s="309" t="s">
        <v>289</v>
      </c>
      <c r="AF28" s="309" t="s">
        <v>289</v>
      </c>
      <c r="AG28" s="309" t="s">
        <v>289</v>
      </c>
      <c r="AH28" s="309" t="s">
        <v>289</v>
      </c>
      <c r="AI28" s="309" t="s">
        <v>289</v>
      </c>
      <c r="AJ28" s="309" t="s">
        <v>289</v>
      </c>
      <c r="AK28" s="309" t="s">
        <v>289</v>
      </c>
      <c r="AL28" s="309" t="s">
        <v>289</v>
      </c>
      <c r="AM28" s="309" t="s">
        <v>289</v>
      </c>
      <c r="AN28" s="309" t="s">
        <v>289</v>
      </c>
      <c r="AO28" s="309" t="s">
        <v>289</v>
      </c>
      <c r="AP28" s="309" t="s">
        <v>289</v>
      </c>
      <c r="AQ28" s="309" t="s">
        <v>289</v>
      </c>
      <c r="AR28" s="309" t="s">
        <v>289</v>
      </c>
      <c r="AS28" s="321"/>
    </row>
    <row r="29" spans="1:45" s="322" customFormat="1" ht="76.5" customHeight="1" hidden="1">
      <c r="A29" s="333" t="s">
        <v>370</v>
      </c>
      <c r="B29" s="330" t="s">
        <v>376</v>
      </c>
      <c r="C29" s="330" t="s">
        <v>355</v>
      </c>
      <c r="D29" s="334" t="s">
        <v>365</v>
      </c>
      <c r="E29" s="309"/>
      <c r="F29" s="309"/>
      <c r="G29" s="309" t="s">
        <v>289</v>
      </c>
      <c r="H29" s="309" t="s">
        <v>289</v>
      </c>
      <c r="I29" s="309"/>
      <c r="J29" s="309"/>
      <c r="K29" s="309" t="s">
        <v>289</v>
      </c>
      <c r="L29" s="309" t="s">
        <v>289</v>
      </c>
      <c r="M29" s="309" t="s">
        <v>289</v>
      </c>
      <c r="N29" s="309" t="s">
        <v>289</v>
      </c>
      <c r="O29" s="309" t="s">
        <v>289</v>
      </c>
      <c r="P29" s="309" t="s">
        <v>289</v>
      </c>
      <c r="Q29" s="309" t="s">
        <v>289</v>
      </c>
      <c r="R29" s="309" t="s">
        <v>289</v>
      </c>
      <c r="S29" s="309" t="s">
        <v>289</v>
      </c>
      <c r="T29" s="309" t="s">
        <v>289</v>
      </c>
      <c r="U29" s="309" t="s">
        <v>289</v>
      </c>
      <c r="V29" s="309" t="s">
        <v>289</v>
      </c>
      <c r="W29" s="309" t="s">
        <v>289</v>
      </c>
      <c r="X29" s="309" t="s">
        <v>289</v>
      </c>
      <c r="Y29" s="309"/>
      <c r="Z29" s="309"/>
      <c r="AA29" s="309" t="s">
        <v>289</v>
      </c>
      <c r="AB29" s="309" t="s">
        <v>289</v>
      </c>
      <c r="AC29" s="309"/>
      <c r="AD29" s="309"/>
      <c r="AE29" s="309" t="s">
        <v>289</v>
      </c>
      <c r="AF29" s="309" t="s">
        <v>289</v>
      </c>
      <c r="AG29" s="309" t="s">
        <v>289</v>
      </c>
      <c r="AH29" s="309" t="s">
        <v>289</v>
      </c>
      <c r="AI29" s="309" t="s">
        <v>289</v>
      </c>
      <c r="AJ29" s="309" t="s">
        <v>289</v>
      </c>
      <c r="AK29" s="309" t="s">
        <v>289</v>
      </c>
      <c r="AL29" s="309" t="s">
        <v>289</v>
      </c>
      <c r="AM29" s="309" t="s">
        <v>289</v>
      </c>
      <c r="AN29" s="309" t="s">
        <v>289</v>
      </c>
      <c r="AO29" s="309" t="s">
        <v>289</v>
      </c>
      <c r="AP29" s="309" t="s">
        <v>289</v>
      </c>
      <c r="AQ29" s="309" t="s">
        <v>289</v>
      </c>
      <c r="AR29" s="309" t="s">
        <v>289</v>
      </c>
      <c r="AS29" s="321"/>
    </row>
    <row r="30" spans="1:45" s="355" customFormat="1" ht="22.5">
      <c r="A30" s="345" t="s">
        <v>377</v>
      </c>
      <c r="B30" s="346" t="s">
        <v>378</v>
      </c>
      <c r="C30" s="346" t="s">
        <v>355</v>
      </c>
      <c r="D30" s="347" t="s">
        <v>356</v>
      </c>
      <c r="E30" s="588">
        <f>'2. Расходы бюджета (1)'!D10+'2. Расходы бюджета (1)'!D28+'2. Расходы бюджета (1)'!D67</f>
        <v>1685388.46</v>
      </c>
      <c r="F30" s="348">
        <f>'2. Расходы бюджета (1)'!D67</f>
        <v>114948.96</v>
      </c>
      <c r="G30" s="349"/>
      <c r="H30" s="350"/>
      <c r="I30" s="350" t="s">
        <v>289</v>
      </c>
      <c r="J30" s="350" t="s">
        <v>289</v>
      </c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48">
        <f>E30</f>
        <v>1685388.46</v>
      </c>
      <c r="X30" s="351">
        <f>F30</f>
        <v>114948.96</v>
      </c>
      <c r="Y30" s="352">
        <f>'2. Расходы бюджета (1)'!F10+'2. Расходы бюджета (1)'!F28+'2. Расходы бюджета (1)'!F67</f>
        <v>1645151.6600000001</v>
      </c>
      <c r="Z30" s="352">
        <f>'2. Расходы бюджета (1)'!F67</f>
        <v>114948.96</v>
      </c>
      <c r="AA30" s="353"/>
      <c r="AB30" s="353"/>
      <c r="AC30" s="353" t="s">
        <v>289</v>
      </c>
      <c r="AD30" s="353" t="s">
        <v>289</v>
      </c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>
        <f>Y30</f>
        <v>1645151.6600000001</v>
      </c>
      <c r="AR30" s="353">
        <f>Z30</f>
        <v>114948.96</v>
      </c>
      <c r="AS30" s="354" t="s">
        <v>379</v>
      </c>
    </row>
    <row r="31" spans="1:45" s="363" customFormat="1" ht="12.75">
      <c r="A31" s="356" t="s">
        <v>357</v>
      </c>
      <c r="B31" s="357"/>
      <c r="C31" s="358"/>
      <c r="D31" s="358"/>
      <c r="E31" s="359"/>
      <c r="F31" s="359"/>
      <c r="G31" s="359"/>
      <c r="H31" s="359"/>
      <c r="I31" s="358"/>
      <c r="J31" s="35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60"/>
      <c r="Y31" s="361"/>
      <c r="Z31" s="361"/>
      <c r="AA31" s="326"/>
      <c r="AB31" s="326"/>
      <c r="AC31" s="342"/>
      <c r="AD31" s="342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62"/>
      <c r="AS31" s="354" t="s">
        <v>380</v>
      </c>
    </row>
    <row r="32" spans="1:46" s="355" customFormat="1" ht="33.75">
      <c r="A32" s="364" t="s">
        <v>358</v>
      </c>
      <c r="B32" s="365" t="s">
        <v>381</v>
      </c>
      <c r="C32" s="365" t="s">
        <v>355</v>
      </c>
      <c r="D32" s="365" t="s">
        <v>360</v>
      </c>
      <c r="E32" s="366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1098113.85</v>
      </c>
      <c r="F32" s="366">
        <f>'2. Расходы бюджета (1)'!D68+'2. Расходы бюджета (1)'!D69</f>
        <v>83552.46</v>
      </c>
      <c r="G32" s="366"/>
      <c r="H32" s="366"/>
      <c r="I32" s="366" t="s">
        <v>289</v>
      </c>
      <c r="J32" s="366" t="s">
        <v>289</v>
      </c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>
        <f>E32</f>
        <v>1098113.85</v>
      </c>
      <c r="X32" s="367">
        <f>F32</f>
        <v>83552.46</v>
      </c>
      <c r="Y32" s="368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1098113.85</v>
      </c>
      <c r="Z32" s="368">
        <f>'2. Расходы бюджета (1)'!F68+'2. Расходы бюджета (1)'!F69</f>
        <v>83552.46</v>
      </c>
      <c r="AA32" s="369"/>
      <c r="AB32" s="369"/>
      <c r="AC32" s="369" t="s">
        <v>289</v>
      </c>
      <c r="AD32" s="369" t="s">
        <v>289</v>
      </c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>
        <f>Y32</f>
        <v>1098113.85</v>
      </c>
      <c r="AR32" s="370">
        <f>Z32</f>
        <v>83552.46</v>
      </c>
      <c r="AS32" s="354" t="s">
        <v>382</v>
      </c>
      <c r="AT32" s="623"/>
    </row>
    <row r="33" spans="1:45" s="322" customFormat="1" ht="67.5" hidden="1">
      <c r="A33" s="329" t="s">
        <v>361</v>
      </c>
      <c r="B33" s="330" t="s">
        <v>383</v>
      </c>
      <c r="C33" s="330" t="s">
        <v>355</v>
      </c>
      <c r="D33" s="330" t="s">
        <v>356</v>
      </c>
      <c r="E33" s="332"/>
      <c r="F33" s="332"/>
      <c r="G33" s="332"/>
      <c r="H33" s="332"/>
      <c r="I33" s="309" t="s">
        <v>289</v>
      </c>
      <c r="J33" s="309" t="s">
        <v>289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71"/>
      <c r="Y33" s="372"/>
      <c r="Z33" s="372"/>
      <c r="AA33" s="332"/>
      <c r="AB33" s="332"/>
      <c r="AC33" s="309" t="s">
        <v>289</v>
      </c>
      <c r="AD33" s="309" t="s">
        <v>289</v>
      </c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73"/>
      <c r="AS33" s="321"/>
    </row>
    <row r="34" spans="1:45" s="355" customFormat="1" ht="67.5">
      <c r="A34" s="374" t="s">
        <v>370</v>
      </c>
      <c r="B34" s="375" t="s">
        <v>384</v>
      </c>
      <c r="C34" s="375" t="s">
        <v>355</v>
      </c>
      <c r="D34" s="375" t="s">
        <v>365</v>
      </c>
      <c r="E34" s="376">
        <f>'2. Расходы бюджета (1)'!D70+'2. Расходы бюджета (1)'!D17+'2. Расходы бюджета (1)'!D14</f>
        <v>324117.85</v>
      </c>
      <c r="F34" s="376">
        <f>'2. Расходы бюджета (1)'!D70</f>
        <v>24756.5</v>
      </c>
      <c r="G34" s="377"/>
      <c r="H34" s="377"/>
      <c r="I34" s="377" t="s">
        <v>289</v>
      </c>
      <c r="J34" s="377" t="s">
        <v>289</v>
      </c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6">
        <f>E34</f>
        <v>324117.85</v>
      </c>
      <c r="X34" s="378">
        <f>F34</f>
        <v>24756.5</v>
      </c>
      <c r="Y34" s="379">
        <f>'2. Расходы бюджета (1)'!F14+'2. Расходы бюджета (1)'!F17+'2. Расходы бюджета (1)'!F70</f>
        <v>319078.04</v>
      </c>
      <c r="Z34" s="379">
        <f>'2. Расходы бюджета (1)'!F70</f>
        <v>24756.5</v>
      </c>
      <c r="AA34" s="309"/>
      <c r="AB34" s="309"/>
      <c r="AC34" s="309" t="s">
        <v>289</v>
      </c>
      <c r="AD34" s="309" t="s">
        <v>289</v>
      </c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80">
        <f>Y34</f>
        <v>319078.04</v>
      </c>
      <c r="AR34" s="380">
        <f>Z34</f>
        <v>24756.5</v>
      </c>
      <c r="AS34" s="354" t="s">
        <v>385</v>
      </c>
    </row>
    <row r="35" spans="1:45" s="355" customFormat="1" ht="56.25">
      <c r="A35" s="381" t="s">
        <v>386</v>
      </c>
      <c r="B35" s="365" t="s">
        <v>387</v>
      </c>
      <c r="C35" s="365" t="s">
        <v>355</v>
      </c>
      <c r="D35" s="365" t="s">
        <v>356</v>
      </c>
      <c r="E35" s="366">
        <f>'2. Расходы бюджета (1)'!D67</f>
        <v>114948.96</v>
      </c>
      <c r="F35" s="366">
        <f>E35</f>
        <v>114948.96</v>
      </c>
      <c r="G35" s="366">
        <f aca="true" t="shared" si="0" ref="G35:V35">G37+G39</f>
        <v>0</v>
      </c>
      <c r="H35" s="366">
        <f t="shared" si="0"/>
        <v>0</v>
      </c>
      <c r="I35" s="366" t="e">
        <f t="shared" si="0"/>
        <v>#VALUE!</v>
      </c>
      <c r="J35" s="366" t="e">
        <f t="shared" si="0"/>
        <v>#VALUE!</v>
      </c>
      <c r="K35" s="366">
        <f t="shared" si="0"/>
        <v>0</v>
      </c>
      <c r="L35" s="366">
        <f t="shared" si="0"/>
        <v>0</v>
      </c>
      <c r="M35" s="366">
        <f t="shared" si="0"/>
        <v>0</v>
      </c>
      <c r="N35" s="366">
        <f t="shared" si="0"/>
        <v>0</v>
      </c>
      <c r="O35" s="366">
        <f t="shared" si="0"/>
        <v>0</v>
      </c>
      <c r="P35" s="366">
        <f t="shared" si="0"/>
        <v>0</v>
      </c>
      <c r="Q35" s="366">
        <f t="shared" si="0"/>
        <v>0</v>
      </c>
      <c r="R35" s="366">
        <f t="shared" si="0"/>
        <v>0</v>
      </c>
      <c r="S35" s="366">
        <f t="shared" si="0"/>
        <v>0</v>
      </c>
      <c r="T35" s="366">
        <f t="shared" si="0"/>
        <v>0</v>
      </c>
      <c r="U35" s="366">
        <f t="shared" si="0"/>
        <v>0</v>
      </c>
      <c r="V35" s="366">
        <f t="shared" si="0"/>
        <v>0</v>
      </c>
      <c r="W35" s="366">
        <f>E35</f>
        <v>114948.96</v>
      </c>
      <c r="X35" s="367">
        <f>F35</f>
        <v>114948.96</v>
      </c>
      <c r="Y35" s="368">
        <f>'2. Расходы бюджета (1)'!F67</f>
        <v>114948.96</v>
      </c>
      <c r="Z35" s="368">
        <f>Y35</f>
        <v>114948.96</v>
      </c>
      <c r="AA35" s="332"/>
      <c r="AB35" s="332"/>
      <c r="AC35" s="309" t="s">
        <v>289</v>
      </c>
      <c r="AD35" s="309" t="s">
        <v>289</v>
      </c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69">
        <f>Y35</f>
        <v>114948.96</v>
      </c>
      <c r="AR35" s="369">
        <f>Z35</f>
        <v>114948.96</v>
      </c>
      <c r="AS35" s="354" t="s">
        <v>388</v>
      </c>
    </row>
    <row r="36" spans="1:45" s="363" customFormat="1" ht="12.75">
      <c r="A36" s="356" t="s">
        <v>357</v>
      </c>
      <c r="B36" s="382"/>
      <c r="C36" s="383"/>
      <c r="D36" s="383"/>
      <c r="E36" s="359"/>
      <c r="F36" s="359"/>
      <c r="G36" s="359"/>
      <c r="H36" s="359"/>
      <c r="I36" s="358"/>
      <c r="J36" s="35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60"/>
      <c r="Y36" s="361"/>
      <c r="Z36" s="361"/>
      <c r="AA36" s="326"/>
      <c r="AB36" s="326"/>
      <c r="AC36" s="342"/>
      <c r="AD36" s="342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62"/>
      <c r="AS36" s="384"/>
    </row>
    <row r="37" spans="1:45" s="355" customFormat="1" ht="33.75">
      <c r="A37" s="364" t="s">
        <v>358</v>
      </c>
      <c r="B37" s="385" t="s">
        <v>389</v>
      </c>
      <c r="C37" s="365" t="s">
        <v>355</v>
      </c>
      <c r="D37" s="365" t="s">
        <v>360</v>
      </c>
      <c r="E37" s="366">
        <f>F32</f>
        <v>83552.46</v>
      </c>
      <c r="F37" s="366">
        <f>E37</f>
        <v>83552.46</v>
      </c>
      <c r="G37" s="366"/>
      <c r="H37" s="366"/>
      <c r="I37" s="366" t="s">
        <v>289</v>
      </c>
      <c r="J37" s="366" t="s">
        <v>289</v>
      </c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>
        <f>E37</f>
        <v>83552.46</v>
      </c>
      <c r="X37" s="367">
        <f>F37</f>
        <v>83552.46</v>
      </c>
      <c r="Y37" s="368">
        <f>Z32</f>
        <v>83552.46</v>
      </c>
      <c r="Z37" s="368">
        <f>Y37</f>
        <v>83552.46</v>
      </c>
      <c r="AA37" s="332"/>
      <c r="AB37" s="332"/>
      <c r="AC37" s="343" t="s">
        <v>289</v>
      </c>
      <c r="AD37" s="343" t="s">
        <v>289</v>
      </c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69">
        <f>Z37</f>
        <v>83552.46</v>
      </c>
      <c r="AR37" s="370">
        <f>AQ37</f>
        <v>83552.46</v>
      </c>
      <c r="AS37" s="354" t="s">
        <v>390</v>
      </c>
    </row>
    <row r="38" spans="1:45" s="322" customFormat="1" ht="67.5" hidden="1">
      <c r="A38" s="329" t="s">
        <v>361</v>
      </c>
      <c r="B38" s="331" t="s">
        <v>391</v>
      </c>
      <c r="C38" s="330" t="s">
        <v>355</v>
      </c>
      <c r="D38" s="330" t="s">
        <v>356</v>
      </c>
      <c r="E38" s="332"/>
      <c r="F38" s="332"/>
      <c r="G38" s="332"/>
      <c r="H38" s="332"/>
      <c r="I38" s="309" t="s">
        <v>289</v>
      </c>
      <c r="J38" s="309" t="s">
        <v>289</v>
      </c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71"/>
      <c r="Y38" s="372"/>
      <c r="Z38" s="372"/>
      <c r="AA38" s="332"/>
      <c r="AB38" s="332"/>
      <c r="AC38" s="309" t="s">
        <v>289</v>
      </c>
      <c r="AD38" s="309" t="s">
        <v>289</v>
      </c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73"/>
      <c r="AS38" s="321"/>
    </row>
    <row r="39" spans="1:45" s="355" customFormat="1" ht="67.5">
      <c r="A39" s="374" t="s">
        <v>370</v>
      </c>
      <c r="B39" s="386" t="s">
        <v>392</v>
      </c>
      <c r="C39" s="386" t="s">
        <v>355</v>
      </c>
      <c r="D39" s="386" t="s">
        <v>365</v>
      </c>
      <c r="E39" s="376">
        <f>'2. Расходы бюджета (1)'!D70</f>
        <v>24756.5</v>
      </c>
      <c r="F39" s="376">
        <f>E39</f>
        <v>24756.5</v>
      </c>
      <c r="G39" s="376"/>
      <c r="H39" s="376"/>
      <c r="I39" s="376" t="s">
        <v>289</v>
      </c>
      <c r="J39" s="376" t="s">
        <v>289</v>
      </c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>
        <f>E39</f>
        <v>24756.5</v>
      </c>
      <c r="X39" s="378">
        <f>F39</f>
        <v>24756.5</v>
      </c>
      <c r="Y39" s="379">
        <f>'2. Расходы бюджета (1)'!F70</f>
        <v>24756.5</v>
      </c>
      <c r="Z39" s="379">
        <f>Y39</f>
        <v>24756.5</v>
      </c>
      <c r="AA39" s="380"/>
      <c r="AB39" s="380"/>
      <c r="AC39" s="380" t="s">
        <v>289</v>
      </c>
      <c r="AD39" s="380" t="s">
        <v>289</v>
      </c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>
        <f>Z39</f>
        <v>24756.5</v>
      </c>
      <c r="AR39" s="380">
        <f>AQ39</f>
        <v>24756.5</v>
      </c>
      <c r="AS39" s="354" t="s">
        <v>393</v>
      </c>
    </row>
    <row r="40" spans="1:45" s="355" customFormat="1" ht="45">
      <c r="A40" s="381" t="s">
        <v>394</v>
      </c>
      <c r="B40" s="365" t="s">
        <v>395</v>
      </c>
      <c r="C40" s="365" t="s">
        <v>355</v>
      </c>
      <c r="D40" s="365" t="s">
        <v>356</v>
      </c>
      <c r="E40" s="366"/>
      <c r="F40" s="387"/>
      <c r="G40" s="366"/>
      <c r="H40" s="387"/>
      <c r="I40" s="377" t="s">
        <v>289</v>
      </c>
      <c r="J40" s="377" t="s">
        <v>289</v>
      </c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66"/>
      <c r="X40" s="371"/>
      <c r="Y40" s="372"/>
      <c r="Z40" s="372"/>
      <c r="AA40" s="332"/>
      <c r="AB40" s="332"/>
      <c r="AC40" s="309" t="s">
        <v>289</v>
      </c>
      <c r="AD40" s="309" t="s">
        <v>289</v>
      </c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54"/>
    </row>
    <row r="41" spans="1:45" ht="57" customHeight="1">
      <c r="A41" s="345" t="s">
        <v>396</v>
      </c>
      <c r="B41" s="388" t="s">
        <v>397</v>
      </c>
      <c r="C41" s="389" t="s">
        <v>398</v>
      </c>
      <c r="D41" s="347" t="s">
        <v>356</v>
      </c>
      <c r="E41" s="390">
        <f>'2. Расходы бюджета (1)'!D67</f>
        <v>114948.96</v>
      </c>
      <c r="F41" s="390">
        <f>E41</f>
        <v>114948.96</v>
      </c>
      <c r="G41" s="377" t="s">
        <v>289</v>
      </c>
      <c r="H41" s="377" t="s">
        <v>289</v>
      </c>
      <c r="I41" s="377"/>
      <c r="J41" s="377"/>
      <c r="K41" s="868"/>
      <c r="L41" s="868"/>
      <c r="M41" s="868"/>
      <c r="N41" s="868"/>
      <c r="O41" s="377"/>
      <c r="P41" s="377"/>
      <c r="Q41" s="377"/>
      <c r="R41" s="377"/>
      <c r="S41" s="868"/>
      <c r="T41" s="868"/>
      <c r="U41" s="377"/>
      <c r="V41" s="377"/>
      <c r="W41" s="390">
        <f>E41</f>
        <v>114948.96</v>
      </c>
      <c r="X41" s="391">
        <f>W41</f>
        <v>114948.96</v>
      </c>
      <c r="Y41" s="352">
        <f>Y35</f>
        <v>114948.96</v>
      </c>
      <c r="Z41" s="352">
        <f>Z35</f>
        <v>114948.96</v>
      </c>
      <c r="AA41" s="309" t="s">
        <v>289</v>
      </c>
      <c r="AB41" s="309" t="s">
        <v>289</v>
      </c>
      <c r="AC41" s="309"/>
      <c r="AD41" s="309"/>
      <c r="AE41" s="866"/>
      <c r="AF41" s="866"/>
      <c r="AG41" s="866"/>
      <c r="AH41" s="866"/>
      <c r="AI41" s="309"/>
      <c r="AJ41" s="309"/>
      <c r="AK41" s="309"/>
      <c r="AL41" s="309"/>
      <c r="AM41" s="866"/>
      <c r="AN41" s="866"/>
      <c r="AO41" s="309"/>
      <c r="AP41" s="309"/>
      <c r="AQ41" s="353">
        <f>AQ35</f>
        <v>114948.96</v>
      </c>
      <c r="AR41" s="353">
        <f>AR35</f>
        <v>114948.96</v>
      </c>
      <c r="AS41" s="291"/>
    </row>
    <row r="42" spans="1:45" s="322" customFormat="1" ht="42.75" customHeight="1">
      <c r="A42" s="364" t="s">
        <v>358</v>
      </c>
      <c r="B42" s="365" t="s">
        <v>399</v>
      </c>
      <c r="C42" s="365" t="s">
        <v>398</v>
      </c>
      <c r="D42" s="365" t="s">
        <v>360</v>
      </c>
      <c r="E42" s="392">
        <f>E37</f>
        <v>83552.46</v>
      </c>
      <c r="F42" s="392">
        <f>E42</f>
        <v>83552.46</v>
      </c>
      <c r="G42" s="387"/>
      <c r="H42" s="387"/>
      <c r="I42" s="393" t="s">
        <v>289</v>
      </c>
      <c r="J42" s="393" t="s">
        <v>289</v>
      </c>
      <c r="K42" s="869"/>
      <c r="L42" s="869"/>
      <c r="M42" s="869"/>
      <c r="N42" s="869"/>
      <c r="O42" s="387"/>
      <c r="P42" s="387"/>
      <c r="Q42" s="387"/>
      <c r="R42" s="387"/>
      <c r="S42" s="869"/>
      <c r="T42" s="869"/>
      <c r="U42" s="387"/>
      <c r="V42" s="387"/>
      <c r="W42" s="392">
        <f>E42</f>
        <v>83552.46</v>
      </c>
      <c r="X42" s="394">
        <f>F42</f>
        <v>83552.46</v>
      </c>
      <c r="Y42" s="368">
        <f>Y37</f>
        <v>83552.46</v>
      </c>
      <c r="Z42" s="368">
        <f>Z37</f>
        <v>83552.46</v>
      </c>
      <c r="AA42" s="332"/>
      <c r="AB42" s="332"/>
      <c r="AC42" s="343" t="s">
        <v>289</v>
      </c>
      <c r="AD42" s="343" t="s">
        <v>289</v>
      </c>
      <c r="AE42" s="867"/>
      <c r="AF42" s="867"/>
      <c r="AG42" s="867"/>
      <c r="AH42" s="867"/>
      <c r="AI42" s="332"/>
      <c r="AJ42" s="332"/>
      <c r="AK42" s="332"/>
      <c r="AL42" s="332"/>
      <c r="AM42" s="867"/>
      <c r="AN42" s="867"/>
      <c r="AO42" s="332"/>
      <c r="AP42" s="332"/>
      <c r="AQ42" s="332">
        <f>AQ37</f>
        <v>83552.46</v>
      </c>
      <c r="AR42" s="332">
        <f>AR37</f>
        <v>83552.46</v>
      </c>
      <c r="AS42" s="321"/>
    </row>
    <row r="43" spans="1:45" s="322" customFormat="1" ht="69.75" customHeight="1">
      <c r="A43" s="374" t="s">
        <v>400</v>
      </c>
      <c r="B43" s="383" t="s">
        <v>401</v>
      </c>
      <c r="C43" s="383" t="s">
        <v>398</v>
      </c>
      <c r="D43" s="589" t="s">
        <v>365</v>
      </c>
      <c r="E43" s="590">
        <f>'2. Расходы бюджета (1)'!D70</f>
        <v>24756.5</v>
      </c>
      <c r="F43" s="366">
        <f>F39</f>
        <v>24756.5</v>
      </c>
      <c r="G43" s="366"/>
      <c r="H43" s="366"/>
      <c r="I43" s="366" t="str">
        <f aca="true" t="shared" si="1" ref="I43:X43">I39</f>
        <v>х</v>
      </c>
      <c r="J43" s="366" t="str">
        <f t="shared" si="1"/>
        <v>х</v>
      </c>
      <c r="K43" s="366">
        <f t="shared" si="1"/>
        <v>0</v>
      </c>
      <c r="L43" s="366">
        <f t="shared" si="1"/>
        <v>0</v>
      </c>
      <c r="M43" s="366">
        <f t="shared" si="1"/>
        <v>0</v>
      </c>
      <c r="N43" s="366">
        <f t="shared" si="1"/>
        <v>0</v>
      </c>
      <c r="O43" s="366">
        <f t="shared" si="1"/>
        <v>0</v>
      </c>
      <c r="P43" s="366">
        <f t="shared" si="1"/>
        <v>0</v>
      </c>
      <c r="Q43" s="366">
        <f t="shared" si="1"/>
        <v>0</v>
      </c>
      <c r="R43" s="366">
        <f t="shared" si="1"/>
        <v>0</v>
      </c>
      <c r="S43" s="366">
        <f t="shared" si="1"/>
        <v>0</v>
      </c>
      <c r="T43" s="366">
        <f t="shared" si="1"/>
        <v>0</v>
      </c>
      <c r="U43" s="366">
        <f t="shared" si="1"/>
        <v>0</v>
      </c>
      <c r="V43" s="366">
        <f t="shared" si="1"/>
        <v>0</v>
      </c>
      <c r="W43" s="366">
        <f t="shared" si="1"/>
        <v>24756.5</v>
      </c>
      <c r="X43" s="395">
        <f t="shared" si="1"/>
        <v>24756.5</v>
      </c>
      <c r="Y43" s="368">
        <f>Y39</f>
        <v>24756.5</v>
      </c>
      <c r="Z43" s="368">
        <f>Z39</f>
        <v>24756.5</v>
      </c>
      <c r="AA43" s="369"/>
      <c r="AB43" s="369"/>
      <c r="AC43" s="380" t="s">
        <v>289</v>
      </c>
      <c r="AD43" s="380" t="s">
        <v>289</v>
      </c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>
        <f>AQ39</f>
        <v>24756.5</v>
      </c>
      <c r="AR43" s="369">
        <f>AR39</f>
        <v>24756.5</v>
      </c>
      <c r="AS43" s="321"/>
    </row>
    <row r="44" spans="1:45" s="322" customFormat="1" ht="73.5" customHeight="1" hidden="1">
      <c r="A44" s="333" t="s">
        <v>370</v>
      </c>
      <c r="B44" s="330" t="s">
        <v>402</v>
      </c>
      <c r="C44" s="396" t="s">
        <v>355</v>
      </c>
      <c r="D44" s="330" t="s">
        <v>365</v>
      </c>
      <c r="E44" s="332"/>
      <c r="F44" s="332"/>
      <c r="G44" s="332"/>
      <c r="H44" s="332"/>
      <c r="I44" s="309" t="s">
        <v>289</v>
      </c>
      <c r="J44" s="309" t="s">
        <v>289</v>
      </c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71"/>
      <c r="Y44" s="372"/>
      <c r="Z44" s="372"/>
      <c r="AA44" s="332"/>
      <c r="AB44" s="332"/>
      <c r="AC44" s="309" t="s">
        <v>289</v>
      </c>
      <c r="AD44" s="309" t="s">
        <v>289</v>
      </c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21"/>
    </row>
    <row r="45" spans="1:45" s="322" customFormat="1" ht="56.25" hidden="1">
      <c r="A45" s="335" t="s">
        <v>403</v>
      </c>
      <c r="B45" s="396" t="s">
        <v>404</v>
      </c>
      <c r="C45" s="396" t="s">
        <v>355</v>
      </c>
      <c r="D45" s="396" t="s">
        <v>356</v>
      </c>
      <c r="E45" s="309"/>
      <c r="F45" s="309"/>
      <c r="G45" s="309"/>
      <c r="H45" s="309"/>
      <c r="I45" s="309" t="s">
        <v>289</v>
      </c>
      <c r="J45" s="309" t="s">
        <v>289</v>
      </c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97"/>
      <c r="Y45" s="398"/>
      <c r="Z45" s="398"/>
      <c r="AA45" s="309"/>
      <c r="AB45" s="309"/>
      <c r="AC45" s="309" t="s">
        <v>289</v>
      </c>
      <c r="AD45" s="309" t="s">
        <v>289</v>
      </c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21"/>
    </row>
    <row r="46" spans="1:45" s="322" customFormat="1" ht="13.5" customHeight="1" hidden="1">
      <c r="A46" s="323" t="s">
        <v>357</v>
      </c>
      <c r="B46" s="324"/>
      <c r="C46" s="338"/>
      <c r="D46" s="399"/>
      <c r="E46" s="295"/>
      <c r="F46" s="400"/>
      <c r="G46" s="400"/>
      <c r="H46" s="400"/>
      <c r="I46" s="342"/>
      <c r="J46" s="342"/>
      <c r="K46" s="326"/>
      <c r="L46" s="400"/>
      <c r="M46" s="326"/>
      <c r="N46" s="400"/>
      <c r="O46" s="400"/>
      <c r="P46" s="400"/>
      <c r="Q46" s="400"/>
      <c r="R46" s="400"/>
      <c r="S46" s="326"/>
      <c r="T46" s="400"/>
      <c r="U46" s="400"/>
      <c r="V46" s="400"/>
      <c r="W46" s="326"/>
      <c r="X46" s="401"/>
      <c r="Y46" s="361"/>
      <c r="Z46" s="361"/>
      <c r="AA46" s="400"/>
      <c r="AB46" s="400"/>
      <c r="AC46" s="342"/>
      <c r="AD46" s="342"/>
      <c r="AE46" s="400"/>
      <c r="AF46" s="326"/>
      <c r="AG46" s="326"/>
      <c r="AH46" s="326"/>
      <c r="AI46" s="326"/>
      <c r="AJ46" s="326"/>
      <c r="AK46" s="326"/>
      <c r="AL46" s="326"/>
      <c r="AM46" s="326"/>
      <c r="AN46" s="400"/>
      <c r="AO46" s="400"/>
      <c r="AP46" s="400"/>
      <c r="AQ46" s="326"/>
      <c r="AR46" s="326"/>
      <c r="AS46" s="321"/>
    </row>
    <row r="47" spans="1:45" s="322" customFormat="1" ht="39.75" customHeight="1" hidden="1">
      <c r="A47" s="329" t="s">
        <v>358</v>
      </c>
      <c r="B47" s="330" t="s">
        <v>405</v>
      </c>
      <c r="C47" s="340" t="s">
        <v>355</v>
      </c>
      <c r="D47" s="307" t="s">
        <v>360</v>
      </c>
      <c r="E47" s="373"/>
      <c r="F47" s="332"/>
      <c r="G47" s="332"/>
      <c r="H47" s="332"/>
      <c r="I47" s="343" t="s">
        <v>289</v>
      </c>
      <c r="J47" s="343" t="s">
        <v>289</v>
      </c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71"/>
      <c r="Y47" s="372"/>
      <c r="Z47" s="372"/>
      <c r="AA47" s="332"/>
      <c r="AB47" s="332"/>
      <c r="AC47" s="343" t="s">
        <v>289</v>
      </c>
      <c r="AD47" s="343" t="s">
        <v>289</v>
      </c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21"/>
    </row>
    <row r="48" spans="1:45" s="322" customFormat="1" ht="72" customHeight="1" hidden="1">
      <c r="A48" s="329" t="s">
        <v>361</v>
      </c>
      <c r="B48" s="330" t="s">
        <v>406</v>
      </c>
      <c r="C48" s="330" t="s">
        <v>355</v>
      </c>
      <c r="D48" s="330" t="s">
        <v>356</v>
      </c>
      <c r="E48" s="332"/>
      <c r="F48" s="332"/>
      <c r="G48" s="332"/>
      <c r="H48" s="332"/>
      <c r="I48" s="309" t="s">
        <v>289</v>
      </c>
      <c r="J48" s="309" t="s">
        <v>289</v>
      </c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71"/>
      <c r="Y48" s="372"/>
      <c r="Z48" s="372"/>
      <c r="AA48" s="332"/>
      <c r="AB48" s="332"/>
      <c r="AC48" s="309" t="s">
        <v>289</v>
      </c>
      <c r="AD48" s="309" t="s">
        <v>289</v>
      </c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21"/>
    </row>
    <row r="49" spans="1:45" s="322" customFormat="1" ht="76.5" customHeight="1" hidden="1">
      <c r="A49" s="333" t="s">
        <v>370</v>
      </c>
      <c r="B49" s="330" t="s">
        <v>407</v>
      </c>
      <c r="C49" s="396" t="s">
        <v>355</v>
      </c>
      <c r="D49" s="330" t="s">
        <v>365</v>
      </c>
      <c r="E49" s="332"/>
      <c r="F49" s="332"/>
      <c r="G49" s="332"/>
      <c r="H49" s="332"/>
      <c r="I49" s="309" t="s">
        <v>289</v>
      </c>
      <c r="J49" s="309" t="s">
        <v>289</v>
      </c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71"/>
      <c r="Y49" s="372"/>
      <c r="Z49" s="372"/>
      <c r="AA49" s="332"/>
      <c r="AB49" s="332"/>
      <c r="AC49" s="309" t="s">
        <v>289</v>
      </c>
      <c r="AD49" s="309" t="s">
        <v>289</v>
      </c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21"/>
    </row>
    <row r="50" spans="1:45" s="322" customFormat="1" ht="101.25" hidden="1">
      <c r="A50" s="402" t="s">
        <v>408</v>
      </c>
      <c r="B50" s="403" t="s">
        <v>409</v>
      </c>
      <c r="C50" s="403" t="s">
        <v>355</v>
      </c>
      <c r="D50" s="320" t="s">
        <v>356</v>
      </c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71"/>
      <c r="Y50" s="372"/>
      <c r="Z50" s="37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21"/>
    </row>
    <row r="51" spans="1:45" s="328" customFormat="1" ht="12.75" hidden="1">
      <c r="A51" s="404" t="s">
        <v>291</v>
      </c>
      <c r="B51" s="405"/>
      <c r="C51" s="338"/>
      <c r="D51" s="338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60"/>
      <c r="Y51" s="361"/>
      <c r="Z51" s="361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7"/>
    </row>
    <row r="52" spans="1:45" s="322" customFormat="1" ht="33.75" hidden="1">
      <c r="A52" s="329" t="s">
        <v>358</v>
      </c>
      <c r="B52" s="330" t="s">
        <v>410</v>
      </c>
      <c r="C52" s="330" t="s">
        <v>355</v>
      </c>
      <c r="D52" s="330" t="s">
        <v>360</v>
      </c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71"/>
      <c r="Y52" s="372"/>
      <c r="Z52" s="37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21"/>
    </row>
    <row r="53" spans="1:45" s="322" customFormat="1" ht="67.5" hidden="1">
      <c r="A53" s="329" t="s">
        <v>361</v>
      </c>
      <c r="B53" s="330" t="s">
        <v>411</v>
      </c>
      <c r="C53" s="330" t="s">
        <v>355</v>
      </c>
      <c r="D53" s="330" t="s">
        <v>356</v>
      </c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71"/>
      <c r="Y53" s="372"/>
      <c r="Z53" s="37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21"/>
    </row>
    <row r="54" spans="1:45" s="322" customFormat="1" ht="67.5" hidden="1">
      <c r="A54" s="333" t="s">
        <v>370</v>
      </c>
      <c r="B54" s="396" t="s">
        <v>412</v>
      </c>
      <c r="C54" s="324" t="s">
        <v>355</v>
      </c>
      <c r="D54" s="324" t="s">
        <v>365</v>
      </c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97"/>
      <c r="Y54" s="398"/>
      <c r="Z54" s="398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21"/>
    </row>
    <row r="55" spans="1:45" s="322" customFormat="1" ht="26.25" customHeight="1" hidden="1">
      <c r="A55" s="319" t="s">
        <v>413</v>
      </c>
      <c r="B55" s="406" t="s">
        <v>414</v>
      </c>
      <c r="C55" s="407" t="s">
        <v>415</v>
      </c>
      <c r="D55" s="320" t="s">
        <v>356</v>
      </c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97"/>
      <c r="Y55" s="398"/>
      <c r="Z55" s="398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21"/>
    </row>
    <row r="56" spans="1:45" s="322" customFormat="1" ht="11.25" customHeight="1" hidden="1">
      <c r="A56" s="408" t="s">
        <v>416</v>
      </c>
      <c r="B56" s="409"/>
      <c r="C56" s="410"/>
      <c r="D56" s="410"/>
      <c r="E56" s="326"/>
      <c r="F56" s="400"/>
      <c r="G56" s="400"/>
      <c r="H56" s="400"/>
      <c r="I56" s="326"/>
      <c r="J56" s="400"/>
      <c r="K56" s="326"/>
      <c r="L56" s="326"/>
      <c r="M56" s="400"/>
      <c r="N56" s="326"/>
      <c r="O56" s="400"/>
      <c r="P56" s="400"/>
      <c r="Q56" s="400"/>
      <c r="R56" s="400"/>
      <c r="S56" s="400"/>
      <c r="T56" s="326"/>
      <c r="U56" s="400"/>
      <c r="V56" s="400"/>
      <c r="W56" s="400"/>
      <c r="X56" s="360"/>
      <c r="Y56" s="411"/>
      <c r="Z56" s="361"/>
      <c r="AA56" s="400"/>
      <c r="AB56" s="400"/>
      <c r="AC56" s="400"/>
      <c r="AD56" s="326"/>
      <c r="AE56" s="400"/>
      <c r="AF56" s="326"/>
      <c r="AG56" s="400"/>
      <c r="AH56" s="326"/>
      <c r="AI56" s="400"/>
      <c r="AJ56" s="400"/>
      <c r="AK56" s="400"/>
      <c r="AL56" s="400"/>
      <c r="AM56" s="400"/>
      <c r="AN56" s="400"/>
      <c r="AO56" s="400"/>
      <c r="AP56" s="400"/>
      <c r="AQ56" s="326"/>
      <c r="AR56" s="326"/>
      <c r="AS56" s="321"/>
    </row>
    <row r="57" spans="1:45" s="322" customFormat="1" ht="36.75" customHeight="1" hidden="1">
      <c r="A57" s="329" t="s">
        <v>358</v>
      </c>
      <c r="B57" s="330" t="s">
        <v>417</v>
      </c>
      <c r="C57" s="330" t="s">
        <v>415</v>
      </c>
      <c r="D57" s="330" t="s">
        <v>360</v>
      </c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71"/>
      <c r="Y57" s="372"/>
      <c r="Z57" s="37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21"/>
    </row>
    <row r="58" spans="1:45" s="322" customFormat="1" ht="69.75" customHeight="1" hidden="1">
      <c r="A58" s="329" t="s">
        <v>361</v>
      </c>
      <c r="B58" s="330" t="s">
        <v>418</v>
      </c>
      <c r="C58" s="330" t="s">
        <v>415</v>
      </c>
      <c r="D58" s="330" t="s">
        <v>356</v>
      </c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97"/>
      <c r="Y58" s="398"/>
      <c r="Z58" s="398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21"/>
    </row>
    <row r="59" spans="1:45" s="322" customFormat="1" ht="75.75" customHeight="1" hidden="1">
      <c r="A59" s="333" t="s">
        <v>370</v>
      </c>
      <c r="B59" s="396" t="s">
        <v>419</v>
      </c>
      <c r="C59" s="324" t="s">
        <v>415</v>
      </c>
      <c r="D59" s="324" t="s">
        <v>365</v>
      </c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97"/>
      <c r="Y59" s="398"/>
      <c r="Z59" s="398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21"/>
    </row>
    <row r="60" spans="1:45" s="322" customFormat="1" ht="22.5" hidden="1">
      <c r="A60" s="319" t="s">
        <v>420</v>
      </c>
      <c r="B60" s="406" t="s">
        <v>421</v>
      </c>
      <c r="C60" s="407" t="s">
        <v>415</v>
      </c>
      <c r="D60" s="320" t="s">
        <v>356</v>
      </c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97"/>
      <c r="Y60" s="398"/>
      <c r="Z60" s="398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21"/>
    </row>
    <row r="61" spans="1:45" s="322" customFormat="1" ht="12.75" hidden="1">
      <c r="A61" s="408" t="s">
        <v>416</v>
      </c>
      <c r="B61" s="409"/>
      <c r="C61" s="405"/>
      <c r="D61" s="410"/>
      <c r="E61" s="400"/>
      <c r="F61" s="400"/>
      <c r="G61" s="400"/>
      <c r="H61" s="400"/>
      <c r="I61" s="326"/>
      <c r="J61" s="400"/>
      <c r="K61" s="326"/>
      <c r="L61" s="400"/>
      <c r="M61" s="326"/>
      <c r="N61" s="400"/>
      <c r="O61" s="400"/>
      <c r="P61" s="400"/>
      <c r="Q61" s="400"/>
      <c r="R61" s="400"/>
      <c r="S61" s="326"/>
      <c r="T61" s="400"/>
      <c r="U61" s="400"/>
      <c r="V61" s="400"/>
      <c r="W61" s="400"/>
      <c r="X61" s="360"/>
      <c r="Y61" s="411"/>
      <c r="Z61" s="361"/>
      <c r="AA61" s="400"/>
      <c r="AB61" s="400"/>
      <c r="AC61" s="400"/>
      <c r="AD61" s="326"/>
      <c r="AE61" s="400"/>
      <c r="AF61" s="326"/>
      <c r="AG61" s="400"/>
      <c r="AH61" s="326"/>
      <c r="AI61" s="400"/>
      <c r="AJ61" s="400"/>
      <c r="AK61" s="400"/>
      <c r="AL61" s="400"/>
      <c r="AM61" s="400"/>
      <c r="AN61" s="326"/>
      <c r="AO61" s="400"/>
      <c r="AP61" s="400"/>
      <c r="AQ61" s="400"/>
      <c r="AR61" s="326"/>
      <c r="AS61" s="321"/>
    </row>
    <row r="62" spans="1:45" s="322" customFormat="1" ht="36" customHeight="1" hidden="1">
      <c r="A62" s="329" t="s">
        <v>358</v>
      </c>
      <c r="B62" s="330" t="s">
        <v>422</v>
      </c>
      <c r="C62" s="330" t="s">
        <v>415</v>
      </c>
      <c r="D62" s="330" t="s">
        <v>360</v>
      </c>
      <c r="E62" s="41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71"/>
      <c r="Y62" s="413"/>
      <c r="Z62" s="37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21"/>
    </row>
    <row r="63" spans="1:45" s="322" customFormat="1" ht="67.5" hidden="1">
      <c r="A63" s="329" t="s">
        <v>361</v>
      </c>
      <c r="B63" s="330" t="s">
        <v>423</v>
      </c>
      <c r="C63" s="330" t="s">
        <v>415</v>
      </c>
      <c r="D63" s="330" t="s">
        <v>356</v>
      </c>
      <c r="E63" s="41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71"/>
      <c r="Y63" s="413"/>
      <c r="Z63" s="37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21"/>
    </row>
    <row r="64" spans="1:45" s="322" customFormat="1" ht="78.75" hidden="1">
      <c r="A64" s="333" t="s">
        <v>424</v>
      </c>
      <c r="B64" s="324" t="s">
        <v>425</v>
      </c>
      <c r="C64" s="324" t="s">
        <v>415</v>
      </c>
      <c r="D64" s="324" t="s">
        <v>365</v>
      </c>
      <c r="E64" s="41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71"/>
      <c r="Y64" s="413"/>
      <c r="Z64" s="37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21"/>
    </row>
    <row r="65" spans="1:45" s="328" customFormat="1" ht="45" hidden="1">
      <c r="A65" s="414" t="s">
        <v>426</v>
      </c>
      <c r="B65" s="415" t="s">
        <v>427</v>
      </c>
      <c r="C65" s="415" t="s">
        <v>355</v>
      </c>
      <c r="D65" s="320" t="s">
        <v>356</v>
      </c>
      <c r="E65" s="416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71"/>
      <c r="Y65" s="417"/>
      <c r="Z65" s="37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27"/>
    </row>
    <row r="66" spans="1:45" s="363" customFormat="1" ht="45">
      <c r="A66" s="418" t="s">
        <v>428</v>
      </c>
      <c r="B66" s="419" t="s">
        <v>429</v>
      </c>
      <c r="C66" s="346" t="s">
        <v>355</v>
      </c>
      <c r="D66" s="347" t="s">
        <v>356</v>
      </c>
      <c r="E66" s="420">
        <f>E41</f>
        <v>114948.96</v>
      </c>
      <c r="F66" s="366">
        <f>E66</f>
        <v>114948.96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>
        <f>E66</f>
        <v>114948.96</v>
      </c>
      <c r="X66" s="367">
        <f>F66</f>
        <v>114948.96</v>
      </c>
      <c r="Y66" s="421">
        <f>Y41</f>
        <v>114948.96</v>
      </c>
      <c r="Z66" s="368">
        <f>Z41</f>
        <v>114948.96</v>
      </c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69">
        <f>Y66</f>
        <v>114948.96</v>
      </c>
      <c r="AR66" s="369">
        <f>Z66</f>
        <v>114948.96</v>
      </c>
      <c r="AS66" s="422" t="s">
        <v>430</v>
      </c>
    </row>
    <row r="67" spans="1:45" s="322" customFormat="1" ht="45.75" customHeight="1" hidden="1">
      <c r="A67" s="319" t="s">
        <v>431</v>
      </c>
      <c r="B67" s="410" t="s">
        <v>432</v>
      </c>
      <c r="C67" s="410" t="s">
        <v>355</v>
      </c>
      <c r="D67" s="320" t="s">
        <v>356</v>
      </c>
      <c r="E67" s="423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97"/>
      <c r="Y67" s="398"/>
      <c r="Z67" s="398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21"/>
    </row>
    <row r="68" spans="1:45" s="328" customFormat="1" ht="12.75" hidden="1">
      <c r="A68" s="424" t="s">
        <v>291</v>
      </c>
      <c r="B68" s="410"/>
      <c r="C68" s="325"/>
      <c r="D68" s="425"/>
      <c r="E68" s="426"/>
      <c r="F68" s="427"/>
      <c r="G68" s="427"/>
      <c r="H68" s="427"/>
      <c r="I68" s="427"/>
      <c r="J68" s="427"/>
      <c r="K68" s="866"/>
      <c r="L68" s="866"/>
      <c r="M68" s="866"/>
      <c r="N68" s="866"/>
      <c r="O68" s="326"/>
      <c r="P68" s="326"/>
      <c r="Q68" s="326"/>
      <c r="R68" s="326"/>
      <c r="S68" s="866"/>
      <c r="T68" s="866"/>
      <c r="U68" s="326"/>
      <c r="V68" s="326"/>
      <c r="W68" s="866"/>
      <c r="X68" s="870"/>
      <c r="Y68" s="872"/>
      <c r="Z68" s="428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327"/>
    </row>
    <row r="69" spans="1:45" s="322" customFormat="1" ht="15" customHeight="1" hidden="1">
      <c r="A69" s="424" t="s">
        <v>433</v>
      </c>
      <c r="B69" s="331" t="s">
        <v>434</v>
      </c>
      <c r="C69" s="429">
        <v>1003</v>
      </c>
      <c r="D69" s="429" t="s">
        <v>356</v>
      </c>
      <c r="E69" s="430"/>
      <c r="F69" s="332"/>
      <c r="G69" s="332"/>
      <c r="H69" s="332"/>
      <c r="I69" s="332"/>
      <c r="J69" s="332"/>
      <c r="K69" s="867"/>
      <c r="L69" s="867"/>
      <c r="M69" s="867"/>
      <c r="N69" s="867"/>
      <c r="O69" s="332"/>
      <c r="P69" s="332"/>
      <c r="Q69" s="332"/>
      <c r="R69" s="332"/>
      <c r="S69" s="867"/>
      <c r="T69" s="867"/>
      <c r="U69" s="332"/>
      <c r="V69" s="332"/>
      <c r="W69" s="867"/>
      <c r="X69" s="871"/>
      <c r="Y69" s="873"/>
      <c r="Z69" s="37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21"/>
    </row>
    <row r="70" spans="1:45" s="322" customFormat="1" ht="56.25" hidden="1">
      <c r="A70" s="319" t="s">
        <v>435</v>
      </c>
      <c r="B70" s="406" t="s">
        <v>436</v>
      </c>
      <c r="C70" s="320" t="s">
        <v>355</v>
      </c>
      <c r="D70" s="320" t="s">
        <v>356</v>
      </c>
      <c r="E70" s="430"/>
      <c r="F70" s="332"/>
      <c r="G70" s="332"/>
      <c r="H70" s="332"/>
      <c r="I70" s="332"/>
      <c r="J70" s="332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97"/>
      <c r="Y70" s="398"/>
      <c r="Z70" s="37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21"/>
    </row>
    <row r="71" spans="1:45" s="322" customFormat="1" ht="45" hidden="1">
      <c r="A71" s="319" t="s">
        <v>437</v>
      </c>
      <c r="B71" s="406" t="s">
        <v>438</v>
      </c>
      <c r="C71" s="320" t="s">
        <v>355</v>
      </c>
      <c r="D71" s="320" t="s">
        <v>356</v>
      </c>
      <c r="E71" s="430"/>
      <c r="F71" s="332"/>
      <c r="G71" s="332"/>
      <c r="H71" s="332"/>
      <c r="I71" s="332"/>
      <c r="J71" s="332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97"/>
      <c r="Y71" s="398"/>
      <c r="Z71" s="37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21"/>
    </row>
    <row r="72" spans="1:45" s="322" customFormat="1" ht="67.5" hidden="1">
      <c r="A72" s="319" t="s">
        <v>439</v>
      </c>
      <c r="B72" s="406" t="s">
        <v>440</v>
      </c>
      <c r="C72" s="320" t="s">
        <v>355</v>
      </c>
      <c r="D72" s="320" t="s">
        <v>356</v>
      </c>
      <c r="E72" s="430"/>
      <c r="F72" s="332"/>
      <c r="G72" s="332"/>
      <c r="H72" s="332"/>
      <c r="I72" s="332"/>
      <c r="J72" s="332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97"/>
      <c r="Y72" s="398"/>
      <c r="Z72" s="37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21"/>
    </row>
    <row r="73" spans="1:45" s="322" customFormat="1" ht="45" hidden="1">
      <c r="A73" s="319" t="s">
        <v>441</v>
      </c>
      <c r="B73" s="406" t="s">
        <v>442</v>
      </c>
      <c r="C73" s="407" t="s">
        <v>443</v>
      </c>
      <c r="D73" s="320" t="s">
        <v>356</v>
      </c>
      <c r="E73" s="431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97"/>
      <c r="Y73" s="398"/>
      <c r="Z73" s="398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21"/>
    </row>
    <row r="74" spans="1:45" s="322" customFormat="1" ht="112.5" hidden="1">
      <c r="A74" s="432" t="s">
        <v>444</v>
      </c>
      <c r="B74" s="407" t="s">
        <v>445</v>
      </c>
      <c r="C74" s="407" t="s">
        <v>446</v>
      </c>
      <c r="D74" s="320" t="s">
        <v>356</v>
      </c>
      <c r="E74" s="430"/>
      <c r="F74" s="332"/>
      <c r="G74" s="332"/>
      <c r="H74" s="332"/>
      <c r="I74" s="332"/>
      <c r="J74" s="332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97"/>
      <c r="Y74" s="398"/>
      <c r="Z74" s="37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21"/>
    </row>
    <row r="75" spans="1:44" s="322" customFormat="1" ht="12.75" hidden="1">
      <c r="A75" s="319" t="s">
        <v>447</v>
      </c>
      <c r="B75" s="415" t="s">
        <v>448</v>
      </c>
      <c r="C75" s="407" t="s">
        <v>449</v>
      </c>
      <c r="D75" s="320" t="s">
        <v>356</v>
      </c>
      <c r="E75" s="433">
        <f>E82</f>
        <v>0</v>
      </c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353">
        <f>W82</f>
        <v>0</v>
      </c>
      <c r="X75" s="435"/>
      <c r="Y75" s="436" t="s">
        <v>450</v>
      </c>
      <c r="Z75" s="398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437" t="str">
        <f>Y75</f>
        <v>0</v>
      </c>
      <c r="AR75" s="309"/>
    </row>
    <row r="76" spans="1:45" s="322" customFormat="1" ht="12.75" hidden="1">
      <c r="A76" s="438" t="s">
        <v>291</v>
      </c>
      <c r="B76" s="439"/>
      <c r="C76" s="405"/>
      <c r="D76" s="405"/>
      <c r="E76" s="440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60"/>
      <c r="Y76" s="441"/>
      <c r="Z76" s="361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1"/>
    </row>
    <row r="77" spans="1:45" s="322" customFormat="1" ht="22.5" hidden="1">
      <c r="A77" s="333" t="s">
        <v>451</v>
      </c>
      <c r="B77" s="340" t="s">
        <v>452</v>
      </c>
      <c r="C77" s="331" t="s">
        <v>449</v>
      </c>
      <c r="D77" s="331" t="s">
        <v>356</v>
      </c>
      <c r="E77" s="442"/>
      <c r="F77" s="442"/>
      <c r="G77" s="442"/>
      <c r="H77" s="442"/>
      <c r="I77" s="442"/>
      <c r="J77" s="442"/>
      <c r="K77" s="442" t="s">
        <v>453</v>
      </c>
      <c r="L77" s="442" t="s">
        <v>453</v>
      </c>
      <c r="M77" s="442" t="s">
        <v>453</v>
      </c>
      <c r="N77" s="442" t="s">
        <v>453</v>
      </c>
      <c r="O77" s="442"/>
      <c r="P77" s="442"/>
      <c r="Q77" s="442"/>
      <c r="R77" s="442" t="s">
        <v>453</v>
      </c>
      <c r="S77" s="442"/>
      <c r="T77" s="442"/>
      <c r="U77" s="442"/>
      <c r="V77" s="442" t="s">
        <v>453</v>
      </c>
      <c r="W77" s="442"/>
      <c r="X77" s="443" t="s">
        <v>453</v>
      </c>
      <c r="Y77" s="444"/>
      <c r="Z77" s="444"/>
      <c r="AA77" s="442"/>
      <c r="AB77" s="442"/>
      <c r="AC77" s="442"/>
      <c r="AD77" s="442"/>
      <c r="AE77" s="442" t="s">
        <v>453</v>
      </c>
      <c r="AF77" s="442" t="s">
        <v>453</v>
      </c>
      <c r="AG77" s="442" t="s">
        <v>453</v>
      </c>
      <c r="AH77" s="442" t="s">
        <v>453</v>
      </c>
      <c r="AI77" s="442"/>
      <c r="AJ77" s="442"/>
      <c r="AK77" s="442"/>
      <c r="AL77" s="442" t="s">
        <v>453</v>
      </c>
      <c r="AM77" s="442"/>
      <c r="AN77" s="442"/>
      <c r="AO77" s="442"/>
      <c r="AP77" s="442" t="s">
        <v>453</v>
      </c>
      <c r="AQ77" s="442"/>
      <c r="AR77" s="442" t="s">
        <v>453</v>
      </c>
      <c r="AS77" s="321"/>
    </row>
    <row r="78" spans="1:45" s="328" customFormat="1" ht="12.75" hidden="1">
      <c r="A78" s="424"/>
      <c r="B78" s="399"/>
      <c r="C78" s="399"/>
      <c r="D78" s="399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60"/>
      <c r="Y78" s="445"/>
      <c r="Z78" s="361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7"/>
    </row>
    <row r="79" spans="1:45" s="322" customFormat="1" ht="39.75" customHeight="1" hidden="1">
      <c r="A79" s="414" t="s">
        <v>454</v>
      </c>
      <c r="B79" s="307" t="s">
        <v>455</v>
      </c>
      <c r="C79" s="307" t="s">
        <v>449</v>
      </c>
      <c r="D79" s="307" t="s">
        <v>356</v>
      </c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71"/>
      <c r="Y79" s="417"/>
      <c r="Z79" s="37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21"/>
    </row>
    <row r="80" spans="1:45" s="322" customFormat="1" ht="45" hidden="1">
      <c r="A80" s="414" t="s">
        <v>456</v>
      </c>
      <c r="B80" s="396" t="s">
        <v>457</v>
      </c>
      <c r="C80" s="446" t="s">
        <v>449</v>
      </c>
      <c r="D80" s="446" t="s">
        <v>356</v>
      </c>
      <c r="E80" s="431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97"/>
      <c r="Y80" s="436"/>
      <c r="Z80" s="398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21"/>
    </row>
    <row r="81" spans="1:45" s="322" customFormat="1" ht="45" hidden="1">
      <c r="A81" s="333" t="s">
        <v>458</v>
      </c>
      <c r="B81" s="330" t="s">
        <v>459</v>
      </c>
      <c r="C81" s="446" t="s">
        <v>449</v>
      </c>
      <c r="D81" s="446" t="s">
        <v>356</v>
      </c>
      <c r="E81" s="431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97"/>
      <c r="Y81" s="436"/>
      <c r="Z81" s="398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21"/>
    </row>
    <row r="82" spans="1:45" s="322" customFormat="1" ht="33.75" hidden="1">
      <c r="A82" s="333" t="s">
        <v>460</v>
      </c>
      <c r="B82" s="330" t="s">
        <v>461</v>
      </c>
      <c r="C82" s="446" t="s">
        <v>449</v>
      </c>
      <c r="D82" s="446" t="s">
        <v>356</v>
      </c>
      <c r="E82" s="431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437"/>
      <c r="X82" s="397"/>
      <c r="Y82" s="436" t="s">
        <v>450</v>
      </c>
      <c r="Z82" s="398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437" t="str">
        <f>Y82</f>
        <v>0</v>
      </c>
      <c r="AR82" s="309"/>
      <c r="AS82" s="321"/>
    </row>
    <row r="83" spans="1:45" s="322" customFormat="1" ht="45" hidden="1">
      <c r="A83" s="333" t="s">
        <v>462</v>
      </c>
      <c r="B83" s="330" t="s">
        <v>463</v>
      </c>
      <c r="C83" s="446" t="s">
        <v>449</v>
      </c>
      <c r="D83" s="446" t="s">
        <v>356</v>
      </c>
      <c r="E83" s="431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97"/>
      <c r="Y83" s="436"/>
      <c r="Z83" s="398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21"/>
    </row>
    <row r="84" spans="1:45" s="322" customFormat="1" ht="70.5" customHeight="1" hidden="1">
      <c r="A84" s="333" t="s">
        <v>464</v>
      </c>
      <c r="B84" s="330" t="s">
        <v>465</v>
      </c>
      <c r="C84" s="446" t="s">
        <v>449</v>
      </c>
      <c r="D84" s="446" t="s">
        <v>356</v>
      </c>
      <c r="E84" s="431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97"/>
      <c r="Y84" s="436"/>
      <c r="Z84" s="398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21"/>
    </row>
    <row r="85" spans="1:45" s="322" customFormat="1" ht="101.25" hidden="1">
      <c r="A85" s="414" t="s">
        <v>466</v>
      </c>
      <c r="B85" s="330" t="s">
        <v>467</v>
      </c>
      <c r="C85" s="446" t="s">
        <v>449</v>
      </c>
      <c r="D85" s="446" t="s">
        <v>356</v>
      </c>
      <c r="E85" s="431"/>
      <c r="F85" s="309"/>
      <c r="G85" s="309"/>
      <c r="H85" s="309"/>
      <c r="I85" s="442" t="s">
        <v>453</v>
      </c>
      <c r="J85" s="442" t="s">
        <v>453</v>
      </c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97"/>
      <c r="Y85" s="436"/>
      <c r="Z85" s="398"/>
      <c r="AA85" s="309"/>
      <c r="AB85" s="309"/>
      <c r="AC85" s="442" t="s">
        <v>453</v>
      </c>
      <c r="AD85" s="442" t="s">
        <v>453</v>
      </c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21"/>
    </row>
    <row r="86" spans="1:45" s="355" customFormat="1" ht="15.75" customHeight="1">
      <c r="A86" s="418" t="s">
        <v>468</v>
      </c>
      <c r="B86" s="388" t="s">
        <v>469</v>
      </c>
      <c r="C86" s="347" t="s">
        <v>355</v>
      </c>
      <c r="D86" s="447" t="s">
        <v>356</v>
      </c>
      <c r="E86" s="448">
        <f>E95+E96</f>
        <v>1179237</v>
      </c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48">
        <f>E86</f>
        <v>1179237</v>
      </c>
      <c r="X86" s="348"/>
      <c r="Y86" s="352">
        <f>Y95+Y96</f>
        <v>1179021.2799999998</v>
      </c>
      <c r="Z86" s="352">
        <f>Z95+Z96</f>
        <v>0</v>
      </c>
      <c r="AA86" s="353"/>
      <c r="AB86" s="353"/>
      <c r="AC86" s="353">
        <f aca="true" t="shared" si="2" ref="AC86:AP86">K86</f>
        <v>0</v>
      </c>
      <c r="AD86" s="353">
        <f t="shared" si="2"/>
        <v>0</v>
      </c>
      <c r="AE86" s="353">
        <f t="shared" si="2"/>
        <v>0</v>
      </c>
      <c r="AF86" s="353">
        <f t="shared" si="2"/>
        <v>0</v>
      </c>
      <c r="AG86" s="353">
        <f t="shared" si="2"/>
        <v>0</v>
      </c>
      <c r="AH86" s="353">
        <f t="shared" si="2"/>
        <v>0</v>
      </c>
      <c r="AI86" s="353">
        <f t="shared" si="2"/>
        <v>0</v>
      </c>
      <c r="AJ86" s="353">
        <f t="shared" si="2"/>
        <v>0</v>
      </c>
      <c r="AK86" s="353">
        <f t="shared" si="2"/>
        <v>0</v>
      </c>
      <c r="AL86" s="353">
        <f t="shared" si="2"/>
        <v>0</v>
      </c>
      <c r="AM86" s="353">
        <f t="shared" si="2"/>
        <v>0</v>
      </c>
      <c r="AN86" s="353">
        <f t="shared" si="2"/>
        <v>0</v>
      </c>
      <c r="AO86" s="353">
        <f t="shared" si="2"/>
        <v>1179237</v>
      </c>
      <c r="AP86" s="353">
        <f t="shared" si="2"/>
        <v>0</v>
      </c>
      <c r="AQ86" s="353">
        <f>Y86</f>
        <v>1179021.2799999998</v>
      </c>
      <c r="AR86" s="353">
        <f>Z86</f>
        <v>0</v>
      </c>
      <c r="AS86" s="354" t="s">
        <v>470</v>
      </c>
    </row>
    <row r="87" spans="1:45" s="355" customFormat="1" ht="12.75">
      <c r="A87" s="449" t="s">
        <v>291</v>
      </c>
      <c r="B87" s="450"/>
      <c r="C87" s="357"/>
      <c r="D87" s="357"/>
      <c r="E87" s="451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60"/>
      <c r="Y87" s="441"/>
      <c r="Z87" s="361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452"/>
    </row>
    <row r="88" spans="1:45" s="322" customFormat="1" ht="22.5" hidden="1">
      <c r="A88" s="333" t="s">
        <v>451</v>
      </c>
      <c r="B88" s="340" t="s">
        <v>471</v>
      </c>
      <c r="C88" s="331" t="s">
        <v>355</v>
      </c>
      <c r="D88" s="331" t="s">
        <v>356</v>
      </c>
      <c r="E88" s="442"/>
      <c r="F88" s="442"/>
      <c r="G88" s="442"/>
      <c r="H88" s="442"/>
      <c r="I88" s="442"/>
      <c r="J88" s="442"/>
      <c r="K88" s="442" t="s">
        <v>453</v>
      </c>
      <c r="L88" s="442" t="s">
        <v>453</v>
      </c>
      <c r="M88" s="442" t="s">
        <v>453</v>
      </c>
      <c r="N88" s="442" t="s">
        <v>453</v>
      </c>
      <c r="O88" s="442"/>
      <c r="P88" s="442"/>
      <c r="Q88" s="442"/>
      <c r="R88" s="442" t="s">
        <v>453</v>
      </c>
      <c r="S88" s="442"/>
      <c r="T88" s="442"/>
      <c r="U88" s="442"/>
      <c r="V88" s="442" t="s">
        <v>453</v>
      </c>
      <c r="W88" s="442"/>
      <c r="X88" s="443" t="s">
        <v>453</v>
      </c>
      <c r="Y88" s="444"/>
      <c r="Z88" s="444"/>
      <c r="AA88" s="442"/>
      <c r="AB88" s="442"/>
      <c r="AC88" s="442"/>
      <c r="AD88" s="442"/>
      <c r="AE88" s="442" t="s">
        <v>453</v>
      </c>
      <c r="AF88" s="442" t="s">
        <v>453</v>
      </c>
      <c r="AG88" s="442" t="s">
        <v>453</v>
      </c>
      <c r="AH88" s="442" t="s">
        <v>453</v>
      </c>
      <c r="AI88" s="442"/>
      <c r="AJ88" s="442"/>
      <c r="AK88" s="442"/>
      <c r="AL88" s="442" t="s">
        <v>453</v>
      </c>
      <c r="AM88" s="442"/>
      <c r="AN88" s="442"/>
      <c r="AO88" s="442"/>
      <c r="AP88" s="442" t="s">
        <v>453</v>
      </c>
      <c r="AQ88" s="442"/>
      <c r="AR88" s="453" t="s">
        <v>453</v>
      </c>
      <c r="AS88" s="321"/>
    </row>
    <row r="89" spans="1:45" s="322" customFormat="1" ht="12.75" hidden="1">
      <c r="A89" s="424"/>
      <c r="B89" s="399"/>
      <c r="C89" s="399"/>
      <c r="D89" s="399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60"/>
      <c r="Y89" s="445"/>
      <c r="Z89" s="361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1"/>
    </row>
    <row r="90" spans="1:45" s="322" customFormat="1" ht="80.25" customHeight="1" hidden="1">
      <c r="A90" s="454" t="s">
        <v>472</v>
      </c>
      <c r="B90" s="307" t="s">
        <v>473</v>
      </c>
      <c r="C90" s="307" t="s">
        <v>355</v>
      </c>
      <c r="D90" s="331" t="s">
        <v>356</v>
      </c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71"/>
      <c r="Y90" s="417"/>
      <c r="Z90" s="37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21"/>
    </row>
    <row r="91" spans="1:45" s="322" customFormat="1" ht="24.75" customHeight="1" hidden="1">
      <c r="A91" s="455" t="s">
        <v>474</v>
      </c>
      <c r="B91" s="396" t="s">
        <v>475</v>
      </c>
      <c r="C91" s="446" t="s">
        <v>355</v>
      </c>
      <c r="D91" s="331" t="s">
        <v>356</v>
      </c>
      <c r="E91" s="431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97"/>
      <c r="Y91" s="436"/>
      <c r="Z91" s="398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21"/>
    </row>
    <row r="92" spans="1:45" s="322" customFormat="1" ht="45" hidden="1">
      <c r="A92" s="414" t="s">
        <v>454</v>
      </c>
      <c r="B92" s="396" t="s">
        <v>476</v>
      </c>
      <c r="C92" s="446" t="s">
        <v>355</v>
      </c>
      <c r="D92" s="331" t="s">
        <v>356</v>
      </c>
      <c r="E92" s="431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97"/>
      <c r="Y92" s="436"/>
      <c r="Z92" s="398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21"/>
    </row>
    <row r="93" spans="1:45" s="322" customFormat="1" ht="45" hidden="1">
      <c r="A93" s="414" t="s">
        <v>456</v>
      </c>
      <c r="B93" s="396" t="s">
        <v>477</v>
      </c>
      <c r="C93" s="446" t="s">
        <v>355</v>
      </c>
      <c r="D93" s="331" t="s">
        <v>356</v>
      </c>
      <c r="E93" s="431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97"/>
      <c r="Y93" s="436"/>
      <c r="Z93" s="398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21"/>
    </row>
    <row r="94" spans="1:45" s="322" customFormat="1" ht="45" hidden="1">
      <c r="A94" s="333" t="s">
        <v>462</v>
      </c>
      <c r="B94" s="396" t="s">
        <v>478</v>
      </c>
      <c r="C94" s="446" t="s">
        <v>355</v>
      </c>
      <c r="D94" s="331" t="s">
        <v>356</v>
      </c>
      <c r="E94" s="431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97"/>
      <c r="Y94" s="436"/>
      <c r="Z94" s="398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21"/>
    </row>
    <row r="95" spans="1:46" s="355" customFormat="1" ht="45">
      <c r="A95" s="374" t="s">
        <v>458</v>
      </c>
      <c r="B95" s="386" t="s">
        <v>479</v>
      </c>
      <c r="C95" s="456" t="s">
        <v>355</v>
      </c>
      <c r="D95" s="385" t="s">
        <v>356</v>
      </c>
      <c r="E95" s="620">
        <f>613272+65965+48584.28</f>
        <v>727821.28</v>
      </c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6">
        <f>E95</f>
        <v>727821.28</v>
      </c>
      <c r="X95" s="397"/>
      <c r="Y95" s="621">
        <f>323233.97+144210.7+204784.77+55591.84</f>
        <v>727821.2799999999</v>
      </c>
      <c r="Z95" s="398">
        <v>0</v>
      </c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80">
        <f>Y95</f>
        <v>727821.2799999999</v>
      </c>
      <c r="AR95" s="309">
        <f>Z95</f>
        <v>0</v>
      </c>
      <c r="AS95" s="633">
        <f>W95-Y95</f>
        <v>0</v>
      </c>
      <c r="AT95" s="623"/>
    </row>
    <row r="96" spans="1:46" s="355" customFormat="1" ht="33.75">
      <c r="A96" s="374" t="s">
        <v>460</v>
      </c>
      <c r="B96" s="386" t="s">
        <v>480</v>
      </c>
      <c r="C96" s="456" t="s">
        <v>355</v>
      </c>
      <c r="D96" s="385" t="s">
        <v>356</v>
      </c>
      <c r="E96" s="620">
        <f>500000-48584.28</f>
        <v>451415.72</v>
      </c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458">
        <f>E96</f>
        <v>451415.72</v>
      </c>
      <c r="X96" s="397"/>
      <c r="Y96" s="622">
        <f>254600+84600+90000+22000</f>
        <v>451200</v>
      </c>
      <c r="Z96" s="37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437">
        <f>Y96</f>
        <v>451200</v>
      </c>
      <c r="AR96" s="437"/>
      <c r="AS96" s="634">
        <f>W96-Y96</f>
        <v>215.71999999997206</v>
      </c>
      <c r="AT96" s="623"/>
    </row>
    <row r="97" spans="1:45" s="322" customFormat="1" ht="67.5" hidden="1">
      <c r="A97" s="333" t="s">
        <v>464</v>
      </c>
      <c r="B97" s="396" t="s">
        <v>481</v>
      </c>
      <c r="C97" s="446" t="s">
        <v>355</v>
      </c>
      <c r="D97" s="331" t="s">
        <v>356</v>
      </c>
      <c r="E97" s="431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458">
        <f>E97</f>
        <v>0</v>
      </c>
      <c r="X97" s="397"/>
      <c r="Y97" s="436"/>
      <c r="Z97" s="398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21"/>
    </row>
    <row r="98" spans="1:45" s="322" customFormat="1" ht="81" customHeight="1" hidden="1">
      <c r="A98" s="414" t="s">
        <v>482</v>
      </c>
      <c r="B98" s="396" t="s">
        <v>483</v>
      </c>
      <c r="C98" s="446" t="s">
        <v>355</v>
      </c>
      <c r="D98" s="331" t="s">
        <v>356</v>
      </c>
      <c r="E98" s="431"/>
      <c r="F98" s="309"/>
      <c r="G98" s="460" t="s">
        <v>453</v>
      </c>
      <c r="H98" s="460" t="s">
        <v>453</v>
      </c>
      <c r="I98" s="309"/>
      <c r="J98" s="309"/>
      <c r="K98" s="460" t="s">
        <v>453</v>
      </c>
      <c r="L98" s="460" t="s">
        <v>453</v>
      </c>
      <c r="M98" s="460" t="s">
        <v>453</v>
      </c>
      <c r="N98" s="460" t="s">
        <v>453</v>
      </c>
      <c r="O98" s="460" t="s">
        <v>453</v>
      </c>
      <c r="P98" s="460" t="s">
        <v>453</v>
      </c>
      <c r="Q98" s="460" t="s">
        <v>453</v>
      </c>
      <c r="R98" s="460" t="s">
        <v>453</v>
      </c>
      <c r="S98" s="460" t="s">
        <v>453</v>
      </c>
      <c r="T98" s="460" t="s">
        <v>453</v>
      </c>
      <c r="U98" s="460" t="s">
        <v>453</v>
      </c>
      <c r="V98" s="460" t="s">
        <v>453</v>
      </c>
      <c r="W98" s="458">
        <f>E98</f>
        <v>0</v>
      </c>
      <c r="X98" s="461" t="s">
        <v>453</v>
      </c>
      <c r="Y98" s="436"/>
      <c r="Z98" s="398"/>
      <c r="AA98" s="460" t="s">
        <v>453</v>
      </c>
      <c r="AB98" s="460" t="s">
        <v>453</v>
      </c>
      <c r="AC98" s="309"/>
      <c r="AD98" s="309"/>
      <c r="AE98" s="460" t="s">
        <v>453</v>
      </c>
      <c r="AF98" s="460" t="s">
        <v>453</v>
      </c>
      <c r="AG98" s="460" t="s">
        <v>453</v>
      </c>
      <c r="AH98" s="460" t="s">
        <v>453</v>
      </c>
      <c r="AI98" s="460" t="s">
        <v>453</v>
      </c>
      <c r="AJ98" s="460" t="s">
        <v>453</v>
      </c>
      <c r="AK98" s="460" t="s">
        <v>453</v>
      </c>
      <c r="AL98" s="460" t="s">
        <v>453</v>
      </c>
      <c r="AM98" s="460" t="s">
        <v>453</v>
      </c>
      <c r="AN98" s="460" t="s">
        <v>453</v>
      </c>
      <c r="AO98" s="460" t="s">
        <v>453</v>
      </c>
      <c r="AP98" s="460" t="s">
        <v>453</v>
      </c>
      <c r="AQ98" s="460" t="s">
        <v>453</v>
      </c>
      <c r="AR98" s="460" t="s">
        <v>453</v>
      </c>
      <c r="AS98" s="321"/>
    </row>
    <row r="99" spans="1:45" s="355" customFormat="1" ht="22.5">
      <c r="A99" s="345" t="s">
        <v>484</v>
      </c>
      <c r="B99" s="388" t="s">
        <v>485</v>
      </c>
      <c r="C99" s="389" t="s">
        <v>486</v>
      </c>
      <c r="D99" s="447" t="s">
        <v>356</v>
      </c>
      <c r="E99" s="457">
        <v>0</v>
      </c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458">
        <f>E99</f>
        <v>0</v>
      </c>
      <c r="X99" s="397"/>
      <c r="Y99" s="616" t="s">
        <v>450</v>
      </c>
      <c r="Z99" s="398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80" t="str">
        <f>Y99</f>
        <v>0</v>
      </c>
      <c r="AR99" s="309"/>
      <c r="AS99" s="354" t="s">
        <v>487</v>
      </c>
    </row>
    <row r="100" spans="1:45" s="322" customFormat="1" ht="10.5" customHeight="1" hidden="1">
      <c r="A100" s="424" t="s">
        <v>291</v>
      </c>
      <c r="B100" s="324"/>
      <c r="C100" s="462"/>
      <c r="D100" s="462"/>
      <c r="E100" s="463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60"/>
      <c r="Y100" s="445"/>
      <c r="Z100" s="361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1"/>
    </row>
    <row r="101" spans="1:45" s="322" customFormat="1" ht="90" customHeight="1" hidden="1">
      <c r="A101" s="424" t="s">
        <v>488</v>
      </c>
      <c r="B101" s="330" t="s">
        <v>489</v>
      </c>
      <c r="C101" s="331" t="s">
        <v>486</v>
      </c>
      <c r="D101" s="331" t="s">
        <v>356</v>
      </c>
      <c r="E101" s="464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71"/>
      <c r="Y101" s="417"/>
      <c r="Z101" s="37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21"/>
    </row>
    <row r="102" spans="1:45" s="322" customFormat="1" ht="33.75" hidden="1">
      <c r="A102" s="319" t="s">
        <v>490</v>
      </c>
      <c r="B102" s="330" t="s">
        <v>491</v>
      </c>
      <c r="C102" s="331" t="s">
        <v>486</v>
      </c>
      <c r="D102" s="331" t="s">
        <v>356</v>
      </c>
      <c r="E102" s="464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71"/>
      <c r="Y102" s="417"/>
      <c r="Z102" s="37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21"/>
    </row>
    <row r="103" spans="1:45" s="322" customFormat="1" ht="92.25" customHeight="1" hidden="1">
      <c r="A103" s="319" t="s">
        <v>492</v>
      </c>
      <c r="B103" s="406" t="s">
        <v>493</v>
      </c>
      <c r="C103" s="407" t="s">
        <v>355</v>
      </c>
      <c r="D103" s="407" t="s">
        <v>356</v>
      </c>
      <c r="E103" s="465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97"/>
      <c r="Y103" s="436"/>
      <c r="Z103" s="398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21"/>
    </row>
    <row r="104" spans="1:45" s="322" customFormat="1" ht="30" customHeight="1" hidden="1">
      <c r="A104" s="466" t="s">
        <v>494</v>
      </c>
      <c r="B104" s="396" t="s">
        <v>495</v>
      </c>
      <c r="C104" s="446" t="s">
        <v>355</v>
      </c>
      <c r="D104" s="446" t="s">
        <v>356</v>
      </c>
      <c r="E104" s="465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97"/>
      <c r="Y104" s="436"/>
      <c r="Z104" s="398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21"/>
    </row>
    <row r="105" spans="1:45" s="322" customFormat="1" ht="10.5" customHeight="1" hidden="1">
      <c r="A105" s="467" t="s">
        <v>46</v>
      </c>
      <c r="B105" s="409"/>
      <c r="C105" s="462"/>
      <c r="D105" s="462"/>
      <c r="E105" s="463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60"/>
      <c r="Y105" s="445"/>
      <c r="Z105" s="361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1"/>
    </row>
    <row r="106" spans="1:45" s="322" customFormat="1" ht="33.75" hidden="1">
      <c r="A106" s="468" t="s">
        <v>496</v>
      </c>
      <c r="B106" s="330" t="s">
        <v>497</v>
      </c>
      <c r="C106" s="331" t="s">
        <v>486</v>
      </c>
      <c r="D106" s="331" t="s">
        <v>356</v>
      </c>
      <c r="E106" s="464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71"/>
      <c r="Y106" s="417"/>
      <c r="Z106" s="37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21"/>
    </row>
    <row r="107" spans="1:45" s="322" customFormat="1" ht="33.75" hidden="1">
      <c r="A107" s="468" t="s">
        <v>498</v>
      </c>
      <c r="B107" s="396" t="s">
        <v>499</v>
      </c>
      <c r="C107" s="446" t="s">
        <v>355</v>
      </c>
      <c r="D107" s="446" t="s">
        <v>356</v>
      </c>
      <c r="E107" s="465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97"/>
      <c r="Y107" s="436"/>
      <c r="Z107" s="398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21"/>
    </row>
    <row r="108" spans="1:45" s="322" customFormat="1" ht="56.25" hidden="1">
      <c r="A108" s="468" t="s">
        <v>500</v>
      </c>
      <c r="B108" s="340" t="s">
        <v>501</v>
      </c>
      <c r="C108" s="446" t="s">
        <v>355</v>
      </c>
      <c r="D108" s="331" t="s">
        <v>356</v>
      </c>
      <c r="E108" s="464"/>
      <c r="F108" s="344"/>
      <c r="G108" s="344"/>
      <c r="H108" s="344"/>
      <c r="I108" s="344"/>
      <c r="J108" s="344"/>
      <c r="K108" s="344"/>
      <c r="L108" s="344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71"/>
      <c r="Y108" s="417"/>
      <c r="Z108" s="340"/>
      <c r="AA108" s="344"/>
      <c r="AB108" s="344"/>
      <c r="AC108" s="344"/>
      <c r="AD108" s="344"/>
      <c r="AE108" s="344"/>
      <c r="AF108" s="344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21"/>
    </row>
    <row r="109" spans="1:45" s="322" customFormat="1" ht="67.5" hidden="1">
      <c r="A109" s="468" t="s">
        <v>502</v>
      </c>
      <c r="B109" s="330" t="s">
        <v>503</v>
      </c>
      <c r="C109" s="446" t="s">
        <v>355</v>
      </c>
      <c r="D109" s="331" t="s">
        <v>356</v>
      </c>
      <c r="E109" s="464"/>
      <c r="F109" s="344"/>
      <c r="G109" s="344"/>
      <c r="H109" s="344"/>
      <c r="I109" s="344"/>
      <c r="J109" s="344"/>
      <c r="K109" s="344"/>
      <c r="L109" s="344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71"/>
      <c r="Y109" s="417"/>
      <c r="Z109" s="340"/>
      <c r="AA109" s="344"/>
      <c r="AB109" s="344"/>
      <c r="AC109" s="344"/>
      <c r="AD109" s="344"/>
      <c r="AE109" s="344"/>
      <c r="AF109" s="344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21"/>
    </row>
    <row r="110" spans="1:45" s="322" customFormat="1" ht="33.75" hidden="1">
      <c r="A110" s="454" t="s">
        <v>504</v>
      </c>
      <c r="B110" s="330" t="s">
        <v>505</v>
      </c>
      <c r="C110" s="446" t="s">
        <v>355</v>
      </c>
      <c r="D110" s="331" t="s">
        <v>356</v>
      </c>
      <c r="E110" s="464"/>
      <c r="F110" s="344"/>
      <c r="G110" s="344"/>
      <c r="H110" s="344"/>
      <c r="I110" s="344"/>
      <c r="J110" s="344"/>
      <c r="K110" s="344"/>
      <c r="L110" s="344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71"/>
      <c r="Y110" s="417"/>
      <c r="Z110" s="340"/>
      <c r="AA110" s="344"/>
      <c r="AB110" s="344"/>
      <c r="AC110" s="344"/>
      <c r="AD110" s="344"/>
      <c r="AE110" s="344"/>
      <c r="AF110" s="344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21"/>
    </row>
    <row r="111" spans="1:45" s="322" customFormat="1" ht="15" customHeight="1" hidden="1">
      <c r="A111" s="468" t="s">
        <v>291</v>
      </c>
      <c r="B111" s="874" t="s">
        <v>506</v>
      </c>
      <c r="C111" s="864" t="s">
        <v>355</v>
      </c>
      <c r="D111" s="341"/>
      <c r="E111" s="876"/>
      <c r="F111" s="878"/>
      <c r="G111" s="342"/>
      <c r="H111" s="342"/>
      <c r="I111" s="878"/>
      <c r="J111" s="878"/>
      <c r="K111" s="878"/>
      <c r="L111" s="878"/>
      <c r="M111" s="866"/>
      <c r="N111" s="866"/>
      <c r="O111" s="326"/>
      <c r="P111" s="326"/>
      <c r="Q111" s="326"/>
      <c r="R111" s="326"/>
      <c r="S111" s="866"/>
      <c r="T111" s="866"/>
      <c r="U111" s="326"/>
      <c r="V111" s="326"/>
      <c r="W111" s="866"/>
      <c r="X111" s="870"/>
      <c r="Y111" s="880"/>
      <c r="Z111" s="862"/>
      <c r="AA111" s="342"/>
      <c r="AB111" s="342"/>
      <c r="AC111" s="878"/>
      <c r="AD111" s="878"/>
      <c r="AE111" s="878"/>
      <c r="AF111" s="878"/>
      <c r="AG111" s="866"/>
      <c r="AH111" s="866"/>
      <c r="AI111" s="326"/>
      <c r="AJ111" s="326"/>
      <c r="AK111" s="326"/>
      <c r="AL111" s="326"/>
      <c r="AM111" s="866"/>
      <c r="AN111" s="866"/>
      <c r="AO111" s="326"/>
      <c r="AP111" s="326"/>
      <c r="AQ111" s="866"/>
      <c r="AR111" s="866"/>
      <c r="AS111" s="321"/>
    </row>
    <row r="112" spans="1:45" s="322" customFormat="1" ht="78.75" hidden="1">
      <c r="A112" s="468" t="s">
        <v>507</v>
      </c>
      <c r="B112" s="875"/>
      <c r="C112" s="865"/>
      <c r="D112" s="336" t="s">
        <v>356</v>
      </c>
      <c r="E112" s="877"/>
      <c r="F112" s="879"/>
      <c r="G112" s="344"/>
      <c r="H112" s="344"/>
      <c r="I112" s="879"/>
      <c r="J112" s="879"/>
      <c r="K112" s="879"/>
      <c r="L112" s="879"/>
      <c r="M112" s="867"/>
      <c r="N112" s="867"/>
      <c r="O112" s="332"/>
      <c r="P112" s="332"/>
      <c r="Q112" s="332"/>
      <c r="R112" s="332"/>
      <c r="S112" s="867"/>
      <c r="T112" s="867"/>
      <c r="U112" s="332"/>
      <c r="V112" s="332"/>
      <c r="W112" s="867"/>
      <c r="X112" s="871"/>
      <c r="Y112" s="881"/>
      <c r="Z112" s="863"/>
      <c r="AA112" s="344"/>
      <c r="AB112" s="344"/>
      <c r="AC112" s="879"/>
      <c r="AD112" s="879"/>
      <c r="AE112" s="879"/>
      <c r="AF112" s="879"/>
      <c r="AG112" s="867"/>
      <c r="AH112" s="867"/>
      <c r="AI112" s="332"/>
      <c r="AJ112" s="332"/>
      <c r="AK112" s="332"/>
      <c r="AL112" s="332"/>
      <c r="AM112" s="867"/>
      <c r="AN112" s="867"/>
      <c r="AO112" s="332"/>
      <c r="AP112" s="332"/>
      <c r="AQ112" s="867"/>
      <c r="AR112" s="867"/>
      <c r="AS112" s="321"/>
    </row>
    <row r="113" spans="1:45" s="322" customFormat="1" ht="78.75" hidden="1">
      <c r="A113" s="468" t="s">
        <v>508</v>
      </c>
      <c r="B113" s="330" t="s">
        <v>509</v>
      </c>
      <c r="C113" s="446" t="s">
        <v>355</v>
      </c>
      <c r="D113" s="331" t="s">
        <v>356</v>
      </c>
      <c r="E113" s="464"/>
      <c r="F113" s="344"/>
      <c r="G113" s="344"/>
      <c r="H113" s="344"/>
      <c r="I113" s="344"/>
      <c r="J113" s="344"/>
      <c r="K113" s="344"/>
      <c r="L113" s="344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71"/>
      <c r="Y113" s="417"/>
      <c r="Z113" s="340"/>
      <c r="AA113" s="344"/>
      <c r="AB113" s="344"/>
      <c r="AC113" s="344"/>
      <c r="AD113" s="344"/>
      <c r="AE113" s="344"/>
      <c r="AF113" s="344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21"/>
    </row>
    <row r="114" spans="1:45" s="322" customFormat="1" ht="117" customHeight="1" hidden="1">
      <c r="A114" s="466" t="s">
        <v>510</v>
      </c>
      <c r="B114" s="396" t="s">
        <v>511</v>
      </c>
      <c r="C114" s="446" t="s">
        <v>355</v>
      </c>
      <c r="D114" s="331" t="s">
        <v>356</v>
      </c>
      <c r="E114" s="465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97"/>
      <c r="Y114" s="436"/>
      <c r="Z114" s="398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21"/>
    </row>
    <row r="115" spans="1:45" s="322" customFormat="1" ht="12.75" hidden="1">
      <c r="A115" s="467" t="s">
        <v>46</v>
      </c>
      <c r="B115" s="409"/>
      <c r="C115" s="462"/>
      <c r="D115" s="462"/>
      <c r="E115" s="463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60"/>
      <c r="Y115" s="445"/>
      <c r="Z115" s="361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1"/>
    </row>
    <row r="116" spans="1:45" s="322" customFormat="1" ht="33.75" hidden="1">
      <c r="A116" s="468" t="s">
        <v>496</v>
      </c>
      <c r="B116" s="330" t="s">
        <v>512</v>
      </c>
      <c r="C116" s="331" t="s">
        <v>486</v>
      </c>
      <c r="D116" s="331" t="s">
        <v>356</v>
      </c>
      <c r="E116" s="464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71"/>
      <c r="Y116" s="417"/>
      <c r="Z116" s="37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21"/>
    </row>
    <row r="117" spans="1:45" s="470" customFormat="1" ht="33.75" hidden="1">
      <c r="A117" s="468" t="s">
        <v>498</v>
      </c>
      <c r="B117" s="396" t="s">
        <v>513</v>
      </c>
      <c r="C117" s="446" t="s">
        <v>355</v>
      </c>
      <c r="D117" s="331" t="s">
        <v>356</v>
      </c>
      <c r="E117" s="465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97"/>
      <c r="Y117" s="436"/>
      <c r="Z117" s="398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469"/>
    </row>
    <row r="118" spans="1:45" s="322" customFormat="1" ht="56.25" hidden="1">
      <c r="A118" s="468" t="s">
        <v>500</v>
      </c>
      <c r="B118" s="396" t="s">
        <v>514</v>
      </c>
      <c r="C118" s="446" t="s">
        <v>355</v>
      </c>
      <c r="D118" s="331" t="s">
        <v>356</v>
      </c>
      <c r="E118" s="465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97"/>
      <c r="Y118" s="436"/>
      <c r="Z118" s="398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21"/>
    </row>
    <row r="119" spans="1:45" s="322" customFormat="1" ht="67.5" hidden="1">
      <c r="A119" s="468" t="s">
        <v>502</v>
      </c>
      <c r="B119" s="330" t="s">
        <v>515</v>
      </c>
      <c r="C119" s="446" t="s">
        <v>355</v>
      </c>
      <c r="D119" s="331" t="s">
        <v>356</v>
      </c>
      <c r="E119" s="464"/>
      <c r="F119" s="344"/>
      <c r="G119" s="344"/>
      <c r="H119" s="344"/>
      <c r="I119" s="344"/>
      <c r="J119" s="344"/>
      <c r="K119" s="344"/>
      <c r="L119" s="344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71"/>
      <c r="Y119" s="417"/>
      <c r="Z119" s="340"/>
      <c r="AA119" s="344"/>
      <c r="AB119" s="344"/>
      <c r="AC119" s="344"/>
      <c r="AD119" s="344"/>
      <c r="AE119" s="344"/>
      <c r="AF119" s="344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21"/>
    </row>
    <row r="120" spans="1:45" s="322" customFormat="1" ht="33.75" hidden="1">
      <c r="A120" s="454" t="s">
        <v>504</v>
      </c>
      <c r="B120" s="330" t="s">
        <v>516</v>
      </c>
      <c r="C120" s="446" t="s">
        <v>355</v>
      </c>
      <c r="D120" s="331" t="s">
        <v>356</v>
      </c>
      <c r="E120" s="464"/>
      <c r="F120" s="344"/>
      <c r="G120" s="344"/>
      <c r="H120" s="344"/>
      <c r="I120" s="344"/>
      <c r="J120" s="344"/>
      <c r="K120" s="344"/>
      <c r="L120" s="344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71"/>
      <c r="Y120" s="417"/>
      <c r="Z120" s="340"/>
      <c r="AA120" s="344"/>
      <c r="AB120" s="344"/>
      <c r="AC120" s="344"/>
      <c r="AD120" s="344"/>
      <c r="AE120" s="344"/>
      <c r="AF120" s="344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21"/>
    </row>
    <row r="121" spans="1:45" s="322" customFormat="1" ht="12.75" hidden="1">
      <c r="A121" s="468" t="s">
        <v>291</v>
      </c>
      <c r="B121" s="874" t="s">
        <v>517</v>
      </c>
      <c r="C121" s="864" t="s">
        <v>355</v>
      </c>
      <c r="D121" s="864" t="s">
        <v>356</v>
      </c>
      <c r="E121" s="876"/>
      <c r="F121" s="878"/>
      <c r="G121" s="342"/>
      <c r="H121" s="342"/>
      <c r="I121" s="878"/>
      <c r="J121" s="878"/>
      <c r="K121" s="878"/>
      <c r="L121" s="878"/>
      <c r="M121" s="866"/>
      <c r="N121" s="866"/>
      <c r="O121" s="326"/>
      <c r="P121" s="326"/>
      <c r="Q121" s="326"/>
      <c r="R121" s="326"/>
      <c r="S121" s="866"/>
      <c r="T121" s="866"/>
      <c r="U121" s="326"/>
      <c r="V121" s="326"/>
      <c r="W121" s="866"/>
      <c r="X121" s="870"/>
      <c r="Y121" s="880"/>
      <c r="Z121" s="862"/>
      <c r="AA121" s="342"/>
      <c r="AB121" s="342"/>
      <c r="AC121" s="878"/>
      <c r="AD121" s="878"/>
      <c r="AE121" s="878"/>
      <c r="AF121" s="878"/>
      <c r="AG121" s="866"/>
      <c r="AH121" s="866"/>
      <c r="AI121" s="326"/>
      <c r="AJ121" s="326"/>
      <c r="AK121" s="326"/>
      <c r="AL121" s="326"/>
      <c r="AM121" s="866"/>
      <c r="AN121" s="866"/>
      <c r="AO121" s="326"/>
      <c r="AP121" s="326"/>
      <c r="AQ121" s="866"/>
      <c r="AR121" s="866"/>
      <c r="AS121" s="321"/>
    </row>
    <row r="122" spans="1:45" s="322" customFormat="1" ht="78.75" hidden="1">
      <c r="A122" s="468" t="s">
        <v>507</v>
      </c>
      <c r="B122" s="875"/>
      <c r="C122" s="865"/>
      <c r="D122" s="865"/>
      <c r="E122" s="877"/>
      <c r="F122" s="879"/>
      <c r="G122" s="344"/>
      <c r="H122" s="344"/>
      <c r="I122" s="879"/>
      <c r="J122" s="879"/>
      <c r="K122" s="879"/>
      <c r="L122" s="879"/>
      <c r="M122" s="867"/>
      <c r="N122" s="867"/>
      <c r="O122" s="332"/>
      <c r="P122" s="332"/>
      <c r="Q122" s="332"/>
      <c r="R122" s="332"/>
      <c r="S122" s="867"/>
      <c r="T122" s="867"/>
      <c r="U122" s="332"/>
      <c r="V122" s="332"/>
      <c r="W122" s="867"/>
      <c r="X122" s="871"/>
      <c r="Y122" s="881"/>
      <c r="Z122" s="863"/>
      <c r="AA122" s="344"/>
      <c r="AB122" s="344"/>
      <c r="AC122" s="879"/>
      <c r="AD122" s="879"/>
      <c r="AE122" s="879"/>
      <c r="AF122" s="879"/>
      <c r="AG122" s="867"/>
      <c r="AH122" s="867"/>
      <c r="AI122" s="332"/>
      <c r="AJ122" s="332"/>
      <c r="AK122" s="332"/>
      <c r="AL122" s="332"/>
      <c r="AM122" s="867"/>
      <c r="AN122" s="867"/>
      <c r="AO122" s="332"/>
      <c r="AP122" s="332"/>
      <c r="AQ122" s="867"/>
      <c r="AR122" s="867"/>
      <c r="AS122" s="321"/>
    </row>
    <row r="123" spans="1:45" s="322" customFormat="1" ht="78.75" hidden="1">
      <c r="A123" s="468" t="s">
        <v>508</v>
      </c>
      <c r="B123" s="330" t="s">
        <v>518</v>
      </c>
      <c r="C123" s="446" t="s">
        <v>355</v>
      </c>
      <c r="D123" s="331" t="s">
        <v>356</v>
      </c>
      <c r="E123" s="464"/>
      <c r="F123" s="344"/>
      <c r="G123" s="344"/>
      <c r="H123" s="344"/>
      <c r="I123" s="344"/>
      <c r="J123" s="344"/>
      <c r="K123" s="344"/>
      <c r="L123" s="344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71"/>
      <c r="Y123" s="417"/>
      <c r="Z123" s="340"/>
      <c r="AA123" s="344"/>
      <c r="AB123" s="344"/>
      <c r="AC123" s="344"/>
      <c r="AD123" s="344"/>
      <c r="AE123" s="344"/>
      <c r="AF123" s="344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21"/>
    </row>
    <row r="124" spans="1:45" s="322" customFormat="1" ht="22.5" customHeight="1">
      <c r="A124" s="319" t="s">
        <v>519</v>
      </c>
      <c r="B124" s="406" t="s">
        <v>520</v>
      </c>
      <c r="C124" s="407" t="s">
        <v>521</v>
      </c>
      <c r="D124" s="407" t="s">
        <v>356</v>
      </c>
      <c r="E124" s="471">
        <v>0</v>
      </c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80">
        <f>E124</f>
        <v>0</v>
      </c>
      <c r="X124" s="397"/>
      <c r="Y124" s="616" t="s">
        <v>450</v>
      </c>
      <c r="Z124" s="398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617" t="str">
        <f>Y124</f>
        <v>0</v>
      </c>
      <c r="AR124" s="309"/>
      <c r="AS124" s="321"/>
    </row>
    <row r="125" spans="1:45" s="322" customFormat="1" ht="10.5" customHeight="1" hidden="1">
      <c r="A125" s="424" t="s">
        <v>291</v>
      </c>
      <c r="B125" s="324"/>
      <c r="C125" s="462"/>
      <c r="D125" s="462"/>
      <c r="E125" s="463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60"/>
      <c r="Y125" s="445"/>
      <c r="Z125" s="361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1"/>
    </row>
    <row r="126" spans="1:45" s="322" customFormat="1" ht="103.5" customHeight="1" hidden="1">
      <c r="A126" s="424" t="s">
        <v>522</v>
      </c>
      <c r="B126" s="330" t="s">
        <v>523</v>
      </c>
      <c r="C126" s="331" t="s">
        <v>521</v>
      </c>
      <c r="D126" s="331" t="s">
        <v>356</v>
      </c>
      <c r="E126" s="464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71"/>
      <c r="Y126" s="417"/>
      <c r="Z126" s="37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21"/>
    </row>
    <row r="127" spans="1:45" s="322" customFormat="1" ht="115.5" customHeight="1" hidden="1">
      <c r="A127" s="424" t="s">
        <v>524</v>
      </c>
      <c r="B127" s="396" t="s">
        <v>525</v>
      </c>
      <c r="C127" s="446" t="s">
        <v>521</v>
      </c>
      <c r="D127" s="446" t="s">
        <v>356</v>
      </c>
      <c r="E127" s="465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97"/>
      <c r="Y127" s="436"/>
      <c r="Z127" s="398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21"/>
    </row>
    <row r="128" spans="1:45" s="322" customFormat="1" ht="101.25" customHeight="1" hidden="1">
      <c r="A128" s="424" t="s">
        <v>526</v>
      </c>
      <c r="B128" s="330" t="s">
        <v>527</v>
      </c>
      <c r="C128" s="446" t="s">
        <v>521</v>
      </c>
      <c r="D128" s="446" t="s">
        <v>356</v>
      </c>
      <c r="E128" s="465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97"/>
      <c r="Y128" s="436"/>
      <c r="Z128" s="398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21"/>
    </row>
    <row r="129" spans="1:45" s="322" customFormat="1" ht="90" customHeight="1" hidden="1">
      <c r="A129" s="424" t="s">
        <v>528</v>
      </c>
      <c r="B129" s="396" t="s">
        <v>529</v>
      </c>
      <c r="C129" s="446" t="s">
        <v>521</v>
      </c>
      <c r="D129" s="446" t="s">
        <v>356</v>
      </c>
      <c r="E129" s="465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97"/>
      <c r="Y129" s="436"/>
      <c r="Z129" s="398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21"/>
    </row>
    <row r="130" spans="1:45" s="322" customFormat="1" ht="33.75" customHeight="1" hidden="1">
      <c r="A130" s="472" t="s">
        <v>490</v>
      </c>
      <c r="B130" s="396" t="s">
        <v>530</v>
      </c>
      <c r="C130" s="446" t="s">
        <v>521</v>
      </c>
      <c r="D130" s="446" t="s">
        <v>356</v>
      </c>
      <c r="E130" s="465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97"/>
      <c r="Y130" s="436"/>
      <c r="Z130" s="398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21"/>
    </row>
    <row r="131" spans="1:44" s="321" customFormat="1" ht="33.75" customHeight="1" hidden="1">
      <c r="A131" s="473" t="s">
        <v>531</v>
      </c>
      <c r="B131" s="406" t="s">
        <v>532</v>
      </c>
      <c r="C131" s="407" t="s">
        <v>355</v>
      </c>
      <c r="D131" s="407" t="s">
        <v>356</v>
      </c>
      <c r="E131" s="465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74"/>
      <c r="Y131" s="436"/>
      <c r="Z131" s="475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</row>
    <row r="132" spans="1:44" s="321" customFormat="1" ht="67.5" customHeight="1" hidden="1">
      <c r="A132" s="473" t="s">
        <v>533</v>
      </c>
      <c r="B132" s="406" t="s">
        <v>534</v>
      </c>
      <c r="C132" s="407" t="s">
        <v>355</v>
      </c>
      <c r="D132" s="407" t="s">
        <v>356</v>
      </c>
      <c r="E132" s="465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74"/>
      <c r="Y132" s="436"/>
      <c r="Z132" s="475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</row>
    <row r="133" spans="1:44" s="476" customFormat="1" ht="78.75" customHeight="1" hidden="1">
      <c r="A133" s="319" t="s">
        <v>535</v>
      </c>
      <c r="B133" s="406" t="s">
        <v>536</v>
      </c>
      <c r="C133" s="407" t="s">
        <v>355</v>
      </c>
      <c r="D133" s="407" t="s">
        <v>356</v>
      </c>
      <c r="E133" s="465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74"/>
      <c r="Y133" s="436"/>
      <c r="Z133" s="475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</row>
    <row r="134" spans="1:44" s="476" customFormat="1" ht="96.75" customHeight="1" hidden="1">
      <c r="A134" s="319" t="s">
        <v>537</v>
      </c>
      <c r="B134" s="406" t="s">
        <v>538</v>
      </c>
      <c r="C134" s="407" t="s">
        <v>355</v>
      </c>
      <c r="D134" s="407" t="s">
        <v>356</v>
      </c>
      <c r="E134" s="465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74"/>
      <c r="Y134" s="436"/>
      <c r="Z134" s="475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</row>
    <row r="135" spans="1:45" s="322" customFormat="1" ht="22.5" customHeight="1" hidden="1">
      <c r="A135" s="319" t="s">
        <v>539</v>
      </c>
      <c r="B135" s="406" t="s">
        <v>540</v>
      </c>
      <c r="C135" s="407" t="s">
        <v>355</v>
      </c>
      <c r="D135" s="407" t="s">
        <v>356</v>
      </c>
      <c r="E135" s="465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97"/>
      <c r="Y135" s="398"/>
      <c r="Z135" s="398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21"/>
    </row>
    <row r="136" spans="1:45" s="322" customFormat="1" ht="12.75" customHeight="1" hidden="1">
      <c r="A136" s="424" t="s">
        <v>291</v>
      </c>
      <c r="B136" s="324"/>
      <c r="C136" s="462"/>
      <c r="D136" s="462"/>
      <c r="E136" s="463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60"/>
      <c r="Y136" s="361"/>
      <c r="Z136" s="361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1"/>
    </row>
    <row r="137" spans="1:45" s="322" customFormat="1" ht="12.75" customHeight="1" hidden="1">
      <c r="A137" s="424" t="s">
        <v>541</v>
      </c>
      <c r="B137" s="330" t="s">
        <v>542</v>
      </c>
      <c r="C137" s="331" t="s">
        <v>543</v>
      </c>
      <c r="D137" s="331" t="s">
        <v>356</v>
      </c>
      <c r="E137" s="464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71"/>
      <c r="Y137" s="372"/>
      <c r="Z137" s="37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21"/>
    </row>
    <row r="138" spans="1:45" s="322" customFormat="1" ht="12.75" customHeight="1" hidden="1">
      <c r="A138" s="319" t="s">
        <v>544</v>
      </c>
      <c r="B138" s="406" t="s">
        <v>545</v>
      </c>
      <c r="C138" s="407" t="s">
        <v>543</v>
      </c>
      <c r="D138" s="407" t="s">
        <v>356</v>
      </c>
      <c r="E138" s="465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97"/>
      <c r="Y138" s="398"/>
      <c r="Z138" s="398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21"/>
    </row>
    <row r="139" spans="1:45" s="322" customFormat="1" ht="33.75" customHeight="1" hidden="1">
      <c r="A139" s="319" t="s">
        <v>546</v>
      </c>
      <c r="B139" s="406" t="s">
        <v>547</v>
      </c>
      <c r="C139" s="407" t="s">
        <v>548</v>
      </c>
      <c r="D139" s="407" t="s">
        <v>356</v>
      </c>
      <c r="E139" s="465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97"/>
      <c r="Y139" s="398"/>
      <c r="Z139" s="398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21"/>
    </row>
    <row r="140" spans="1:45" s="322" customFormat="1" ht="27" customHeight="1" hidden="1">
      <c r="A140" s="319" t="s">
        <v>549</v>
      </c>
      <c r="B140" s="406" t="s">
        <v>550</v>
      </c>
      <c r="C140" s="407" t="s">
        <v>548</v>
      </c>
      <c r="D140" s="407" t="s">
        <v>356</v>
      </c>
      <c r="E140" s="465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97"/>
      <c r="Y140" s="398"/>
      <c r="Z140" s="398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21"/>
    </row>
    <row r="141" spans="1:45" s="322" customFormat="1" ht="15.75" customHeight="1" hidden="1">
      <c r="A141" s="319" t="s">
        <v>551</v>
      </c>
      <c r="B141" s="406" t="s">
        <v>552</v>
      </c>
      <c r="C141" s="407" t="s">
        <v>355</v>
      </c>
      <c r="D141" s="407" t="s">
        <v>356</v>
      </c>
      <c r="E141" s="465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97"/>
      <c r="Y141" s="398"/>
      <c r="Z141" s="398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21"/>
    </row>
    <row r="142" spans="1:45" s="322" customFormat="1" ht="15.75" customHeight="1" hidden="1">
      <c r="A142" s="454" t="s">
        <v>291</v>
      </c>
      <c r="B142" s="409"/>
      <c r="C142" s="462"/>
      <c r="D142" s="462"/>
      <c r="E142" s="463"/>
      <c r="F142" s="326"/>
      <c r="G142" s="326"/>
      <c r="H142" s="326"/>
      <c r="I142" s="326"/>
      <c r="J142" s="326"/>
      <c r="K142" s="866"/>
      <c r="L142" s="866"/>
      <c r="M142" s="866"/>
      <c r="N142" s="866"/>
      <c r="O142" s="326"/>
      <c r="P142" s="326"/>
      <c r="Q142" s="326"/>
      <c r="R142" s="326"/>
      <c r="S142" s="866"/>
      <c r="T142" s="866"/>
      <c r="U142" s="326"/>
      <c r="V142" s="326"/>
      <c r="W142" s="866"/>
      <c r="X142" s="870"/>
      <c r="Y142" s="477"/>
      <c r="Z142" s="872"/>
      <c r="AA142" s="326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6"/>
      <c r="AM142" s="326"/>
      <c r="AN142" s="326"/>
      <c r="AO142" s="326"/>
      <c r="AP142" s="326"/>
      <c r="AQ142" s="326"/>
      <c r="AR142" s="326"/>
      <c r="AS142" s="321"/>
    </row>
    <row r="143" spans="1:45" s="322" customFormat="1" ht="45" customHeight="1" hidden="1">
      <c r="A143" s="454" t="s">
        <v>553</v>
      </c>
      <c r="B143" s="330" t="s">
        <v>554</v>
      </c>
      <c r="C143" s="331" t="s">
        <v>555</v>
      </c>
      <c r="D143" s="331" t="s">
        <v>356</v>
      </c>
      <c r="E143" s="464"/>
      <c r="F143" s="332"/>
      <c r="G143" s="332"/>
      <c r="H143" s="332"/>
      <c r="I143" s="332"/>
      <c r="J143" s="332"/>
      <c r="K143" s="867"/>
      <c r="L143" s="867"/>
      <c r="M143" s="867"/>
      <c r="N143" s="867"/>
      <c r="O143" s="332"/>
      <c r="P143" s="332"/>
      <c r="Q143" s="332"/>
      <c r="R143" s="332"/>
      <c r="S143" s="867"/>
      <c r="T143" s="867"/>
      <c r="U143" s="332"/>
      <c r="V143" s="332"/>
      <c r="W143" s="867"/>
      <c r="X143" s="871"/>
      <c r="Y143" s="478"/>
      <c r="Z143" s="88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21"/>
    </row>
    <row r="144" spans="1:45" s="322" customFormat="1" ht="45" customHeight="1" hidden="1">
      <c r="A144" s="319" t="s">
        <v>556</v>
      </c>
      <c r="B144" s="883" t="s">
        <v>557</v>
      </c>
      <c r="C144" s="885" t="s">
        <v>355</v>
      </c>
      <c r="D144" s="885" t="s">
        <v>356</v>
      </c>
      <c r="E144" s="479"/>
      <c r="F144" s="887" t="s">
        <v>289</v>
      </c>
      <c r="G144" s="887" t="s">
        <v>289</v>
      </c>
      <c r="H144" s="887" t="s">
        <v>289</v>
      </c>
      <c r="I144" s="427"/>
      <c r="J144" s="887" t="s">
        <v>289</v>
      </c>
      <c r="K144" s="887" t="s">
        <v>289</v>
      </c>
      <c r="L144" s="887" t="s">
        <v>289</v>
      </c>
      <c r="M144" s="887" t="s">
        <v>289</v>
      </c>
      <c r="N144" s="887" t="s">
        <v>289</v>
      </c>
      <c r="O144" s="887" t="s">
        <v>289</v>
      </c>
      <c r="P144" s="887" t="s">
        <v>289</v>
      </c>
      <c r="Q144" s="887" t="s">
        <v>289</v>
      </c>
      <c r="R144" s="887" t="s">
        <v>289</v>
      </c>
      <c r="S144" s="887" t="s">
        <v>289</v>
      </c>
      <c r="T144" s="887" t="s">
        <v>289</v>
      </c>
      <c r="U144" s="887" t="s">
        <v>289</v>
      </c>
      <c r="V144" s="887" t="s">
        <v>289</v>
      </c>
      <c r="W144" s="887" t="s">
        <v>289</v>
      </c>
      <c r="X144" s="888" t="s">
        <v>289</v>
      </c>
      <c r="Y144" s="480"/>
      <c r="Z144" s="872" t="s">
        <v>289</v>
      </c>
      <c r="AA144" s="887" t="s">
        <v>289</v>
      </c>
      <c r="AB144" s="887" t="s">
        <v>289</v>
      </c>
      <c r="AC144" s="427"/>
      <c r="AD144" s="887" t="s">
        <v>289</v>
      </c>
      <c r="AE144" s="887" t="s">
        <v>289</v>
      </c>
      <c r="AF144" s="887" t="s">
        <v>289</v>
      </c>
      <c r="AG144" s="887" t="s">
        <v>289</v>
      </c>
      <c r="AH144" s="887" t="s">
        <v>289</v>
      </c>
      <c r="AI144" s="887" t="s">
        <v>289</v>
      </c>
      <c r="AJ144" s="887" t="s">
        <v>289</v>
      </c>
      <c r="AK144" s="887" t="s">
        <v>289</v>
      </c>
      <c r="AL144" s="887" t="s">
        <v>289</v>
      </c>
      <c r="AM144" s="887" t="s">
        <v>289</v>
      </c>
      <c r="AN144" s="887" t="s">
        <v>289</v>
      </c>
      <c r="AO144" s="887" t="s">
        <v>289</v>
      </c>
      <c r="AP144" s="887" t="s">
        <v>289</v>
      </c>
      <c r="AQ144" s="866" t="s">
        <v>289</v>
      </c>
      <c r="AR144" s="866" t="s">
        <v>289</v>
      </c>
      <c r="AS144" s="321"/>
    </row>
    <row r="145" spans="1:45" s="322" customFormat="1" ht="12.75" customHeight="1" hidden="1">
      <c r="A145" s="454" t="s">
        <v>558</v>
      </c>
      <c r="B145" s="884"/>
      <c r="C145" s="886"/>
      <c r="D145" s="886"/>
      <c r="E145" s="479"/>
      <c r="F145" s="867"/>
      <c r="G145" s="867"/>
      <c r="H145" s="867"/>
      <c r="I145" s="427"/>
      <c r="J145" s="867"/>
      <c r="K145" s="867"/>
      <c r="L145" s="867"/>
      <c r="M145" s="867"/>
      <c r="N145" s="867"/>
      <c r="O145" s="867"/>
      <c r="P145" s="867"/>
      <c r="Q145" s="867"/>
      <c r="R145" s="867"/>
      <c r="S145" s="867"/>
      <c r="T145" s="867"/>
      <c r="U145" s="867"/>
      <c r="V145" s="867"/>
      <c r="W145" s="867"/>
      <c r="X145" s="871"/>
      <c r="Y145" s="480"/>
      <c r="Z145" s="882"/>
      <c r="AA145" s="867"/>
      <c r="AB145" s="867"/>
      <c r="AC145" s="427"/>
      <c r="AD145" s="867"/>
      <c r="AE145" s="867"/>
      <c r="AF145" s="867"/>
      <c r="AG145" s="867"/>
      <c r="AH145" s="867"/>
      <c r="AI145" s="867"/>
      <c r="AJ145" s="867"/>
      <c r="AK145" s="867"/>
      <c r="AL145" s="867"/>
      <c r="AM145" s="867"/>
      <c r="AN145" s="867"/>
      <c r="AO145" s="867"/>
      <c r="AP145" s="867"/>
      <c r="AQ145" s="867"/>
      <c r="AR145" s="867"/>
      <c r="AS145" s="321"/>
    </row>
    <row r="146" spans="1:45" s="322" customFormat="1" ht="35.25" customHeight="1" hidden="1">
      <c r="A146" s="454" t="s">
        <v>559</v>
      </c>
      <c r="B146" s="396" t="s">
        <v>560</v>
      </c>
      <c r="C146" s="446" t="s">
        <v>355</v>
      </c>
      <c r="D146" s="331" t="s">
        <v>356</v>
      </c>
      <c r="E146" s="465"/>
      <c r="F146" s="332" t="s">
        <v>289</v>
      </c>
      <c r="G146" s="332" t="s">
        <v>289</v>
      </c>
      <c r="H146" s="332" t="s">
        <v>289</v>
      </c>
      <c r="I146" s="309"/>
      <c r="J146" s="332" t="s">
        <v>289</v>
      </c>
      <c r="K146" s="332" t="s">
        <v>289</v>
      </c>
      <c r="L146" s="332" t="s">
        <v>289</v>
      </c>
      <c r="M146" s="332" t="s">
        <v>289</v>
      </c>
      <c r="N146" s="332" t="s">
        <v>289</v>
      </c>
      <c r="O146" s="332" t="s">
        <v>289</v>
      </c>
      <c r="P146" s="332" t="s">
        <v>289</v>
      </c>
      <c r="Q146" s="332" t="s">
        <v>289</v>
      </c>
      <c r="R146" s="332" t="s">
        <v>289</v>
      </c>
      <c r="S146" s="332" t="s">
        <v>289</v>
      </c>
      <c r="T146" s="332" t="s">
        <v>289</v>
      </c>
      <c r="U146" s="332" t="s">
        <v>289</v>
      </c>
      <c r="V146" s="332" t="s">
        <v>289</v>
      </c>
      <c r="W146" s="332" t="s">
        <v>289</v>
      </c>
      <c r="X146" s="371" t="s">
        <v>289</v>
      </c>
      <c r="Y146" s="436"/>
      <c r="Z146" s="372" t="s">
        <v>289</v>
      </c>
      <c r="AA146" s="332" t="s">
        <v>289</v>
      </c>
      <c r="AB146" s="332" t="s">
        <v>289</v>
      </c>
      <c r="AC146" s="309"/>
      <c r="AD146" s="332" t="s">
        <v>289</v>
      </c>
      <c r="AE146" s="332" t="s">
        <v>289</v>
      </c>
      <c r="AF146" s="332" t="s">
        <v>289</v>
      </c>
      <c r="AG146" s="332" t="s">
        <v>289</v>
      </c>
      <c r="AH146" s="332" t="s">
        <v>289</v>
      </c>
      <c r="AI146" s="332" t="s">
        <v>289</v>
      </c>
      <c r="AJ146" s="332" t="s">
        <v>289</v>
      </c>
      <c r="AK146" s="332" t="s">
        <v>289</v>
      </c>
      <c r="AL146" s="332" t="s">
        <v>289</v>
      </c>
      <c r="AM146" s="332" t="s">
        <v>289</v>
      </c>
      <c r="AN146" s="332" t="s">
        <v>289</v>
      </c>
      <c r="AO146" s="332" t="s">
        <v>289</v>
      </c>
      <c r="AP146" s="332" t="s">
        <v>289</v>
      </c>
      <c r="AQ146" s="332" t="s">
        <v>289</v>
      </c>
      <c r="AR146" s="332" t="s">
        <v>289</v>
      </c>
      <c r="AS146" s="321"/>
    </row>
    <row r="147" spans="1:45" s="322" customFormat="1" ht="67.5" customHeight="1" hidden="1">
      <c r="A147" s="454" t="s">
        <v>561</v>
      </c>
      <c r="B147" s="396" t="s">
        <v>562</v>
      </c>
      <c r="C147" s="446" t="s">
        <v>355</v>
      </c>
      <c r="D147" s="331" t="s">
        <v>356</v>
      </c>
      <c r="E147" s="464"/>
      <c r="F147" s="332" t="s">
        <v>289</v>
      </c>
      <c r="G147" s="332" t="s">
        <v>289</v>
      </c>
      <c r="H147" s="332" t="s">
        <v>289</v>
      </c>
      <c r="I147" s="332"/>
      <c r="J147" s="332" t="s">
        <v>289</v>
      </c>
      <c r="K147" s="332" t="s">
        <v>289</v>
      </c>
      <c r="L147" s="332" t="s">
        <v>289</v>
      </c>
      <c r="M147" s="332" t="s">
        <v>289</v>
      </c>
      <c r="N147" s="332" t="s">
        <v>289</v>
      </c>
      <c r="O147" s="332" t="s">
        <v>289</v>
      </c>
      <c r="P147" s="332" t="s">
        <v>289</v>
      </c>
      <c r="Q147" s="332" t="s">
        <v>289</v>
      </c>
      <c r="R147" s="332" t="s">
        <v>289</v>
      </c>
      <c r="S147" s="332" t="s">
        <v>289</v>
      </c>
      <c r="T147" s="332" t="s">
        <v>289</v>
      </c>
      <c r="U147" s="332" t="s">
        <v>289</v>
      </c>
      <c r="V147" s="332" t="s">
        <v>289</v>
      </c>
      <c r="W147" s="332" t="s">
        <v>289</v>
      </c>
      <c r="X147" s="371" t="s">
        <v>289</v>
      </c>
      <c r="Y147" s="417"/>
      <c r="Z147" s="372" t="s">
        <v>289</v>
      </c>
      <c r="AA147" s="332" t="s">
        <v>289</v>
      </c>
      <c r="AB147" s="332" t="s">
        <v>289</v>
      </c>
      <c r="AC147" s="332"/>
      <c r="AD147" s="332" t="s">
        <v>289</v>
      </c>
      <c r="AE147" s="332" t="s">
        <v>289</v>
      </c>
      <c r="AF147" s="332" t="s">
        <v>289</v>
      </c>
      <c r="AG147" s="332" t="s">
        <v>289</v>
      </c>
      <c r="AH147" s="332" t="s">
        <v>289</v>
      </c>
      <c r="AI147" s="332" t="s">
        <v>289</v>
      </c>
      <c r="AJ147" s="332" t="s">
        <v>289</v>
      </c>
      <c r="AK147" s="332" t="s">
        <v>289</v>
      </c>
      <c r="AL147" s="332" t="s">
        <v>289</v>
      </c>
      <c r="AM147" s="332" t="s">
        <v>289</v>
      </c>
      <c r="AN147" s="332" t="s">
        <v>289</v>
      </c>
      <c r="AO147" s="332" t="s">
        <v>289</v>
      </c>
      <c r="AP147" s="332" t="s">
        <v>289</v>
      </c>
      <c r="AQ147" s="332" t="s">
        <v>289</v>
      </c>
      <c r="AR147" s="332" t="s">
        <v>289</v>
      </c>
      <c r="AS147" s="321"/>
    </row>
    <row r="148" spans="1:45" s="322" customFormat="1" ht="18.75" customHeight="1">
      <c r="A148" s="432" t="s">
        <v>563</v>
      </c>
      <c r="B148" s="403" t="s">
        <v>564</v>
      </c>
      <c r="C148" s="407" t="s">
        <v>355</v>
      </c>
      <c r="D148" s="444" t="s">
        <v>356</v>
      </c>
      <c r="E148" s="520">
        <f>'2. Расходы бюджета (1)'!D126</f>
        <v>60000</v>
      </c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43">
        <f>E148</f>
        <v>60000</v>
      </c>
      <c r="X148" s="371"/>
      <c r="Y148" s="591">
        <f>'2. Расходы бюджета (1)'!F126</f>
        <v>60000</v>
      </c>
      <c r="Z148" s="37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43">
        <f>Y148</f>
        <v>60000</v>
      </c>
      <c r="AR148" s="332"/>
      <c r="AS148" s="481" t="s">
        <v>565</v>
      </c>
    </row>
    <row r="149" spans="1:45" s="322" customFormat="1" ht="22.5" hidden="1">
      <c r="A149" s="432" t="s">
        <v>566</v>
      </c>
      <c r="B149" s="403" t="s">
        <v>567</v>
      </c>
      <c r="C149" s="407" t="s">
        <v>568</v>
      </c>
      <c r="D149" s="444" t="s">
        <v>356</v>
      </c>
      <c r="E149" s="464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71"/>
      <c r="Y149" s="417"/>
      <c r="Z149" s="37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21"/>
    </row>
    <row r="150" spans="1:45" s="322" customFormat="1" ht="56.25" hidden="1">
      <c r="A150" s="432" t="s">
        <v>569</v>
      </c>
      <c r="B150" s="403" t="s">
        <v>570</v>
      </c>
      <c r="C150" s="407" t="s">
        <v>568</v>
      </c>
      <c r="D150" s="444" t="s">
        <v>356</v>
      </c>
      <c r="E150" s="332"/>
      <c r="F150" s="332"/>
      <c r="G150" s="332"/>
      <c r="H150" s="332"/>
      <c r="I150" s="332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97"/>
      <c r="Y150" s="372"/>
      <c r="Z150" s="37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09"/>
      <c r="AP150" s="309"/>
      <c r="AQ150" s="309"/>
      <c r="AR150" s="309"/>
      <c r="AS150" s="321"/>
    </row>
    <row r="151" spans="1:45" s="322" customFormat="1" ht="33.75" hidden="1">
      <c r="A151" s="432" t="s">
        <v>571</v>
      </c>
      <c r="B151" s="403" t="s">
        <v>572</v>
      </c>
      <c r="C151" s="407" t="s">
        <v>568</v>
      </c>
      <c r="D151" s="444" t="s">
        <v>356</v>
      </c>
      <c r="E151" s="464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71"/>
      <c r="Y151" s="417"/>
      <c r="Z151" s="37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09"/>
      <c r="AP151" s="309"/>
      <c r="AQ151" s="309"/>
      <c r="AR151" s="309"/>
      <c r="AS151" s="321"/>
    </row>
    <row r="152" spans="1:45" s="470" customFormat="1" ht="90" hidden="1">
      <c r="A152" s="319" t="s">
        <v>573</v>
      </c>
      <c r="B152" s="406" t="s">
        <v>574</v>
      </c>
      <c r="C152" s="407" t="s">
        <v>568</v>
      </c>
      <c r="D152" s="444" t="s">
        <v>356</v>
      </c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97"/>
      <c r="Y152" s="398"/>
      <c r="Z152" s="398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469"/>
    </row>
    <row r="153" spans="1:45" s="322" customFormat="1" ht="56.25" hidden="1">
      <c r="A153" s="319" t="s">
        <v>575</v>
      </c>
      <c r="B153" s="407" t="s">
        <v>576</v>
      </c>
      <c r="C153" s="407" t="s">
        <v>568</v>
      </c>
      <c r="D153" s="444" t="s">
        <v>356</v>
      </c>
      <c r="E153" s="332"/>
      <c r="F153" s="332"/>
      <c r="G153" s="332"/>
      <c r="H153" s="332"/>
      <c r="I153" s="332"/>
      <c r="J153" s="332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97"/>
      <c r="Y153" s="398"/>
      <c r="Z153" s="37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09"/>
      <c r="AP153" s="309"/>
      <c r="AQ153" s="309"/>
      <c r="AR153" s="309"/>
      <c r="AS153" s="321"/>
    </row>
    <row r="154" spans="1:45" s="322" customFormat="1" ht="223.5" customHeight="1" hidden="1">
      <c r="A154" s="482" t="s">
        <v>577</v>
      </c>
      <c r="B154" s="320" t="s">
        <v>578</v>
      </c>
      <c r="C154" s="320" t="s">
        <v>568</v>
      </c>
      <c r="D154" s="444" t="s">
        <v>356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483"/>
      <c r="X154" s="397"/>
      <c r="Y154" s="398"/>
      <c r="Z154" s="398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21"/>
    </row>
    <row r="155" spans="1:45" s="322" customFormat="1" ht="67.5" hidden="1">
      <c r="A155" s="319" t="s">
        <v>579</v>
      </c>
      <c r="B155" s="444" t="s">
        <v>580</v>
      </c>
      <c r="C155" s="444" t="s">
        <v>568</v>
      </c>
      <c r="D155" s="444" t="s">
        <v>356</v>
      </c>
      <c r="E155" s="484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71"/>
      <c r="Y155" s="372"/>
      <c r="Z155" s="37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09"/>
      <c r="AP155" s="309"/>
      <c r="AQ155" s="309"/>
      <c r="AR155" s="309"/>
      <c r="AS155" s="321"/>
    </row>
    <row r="156" spans="1:44" ht="67.5" hidden="1">
      <c r="A156" s="319" t="s">
        <v>581</v>
      </c>
      <c r="B156" s="407" t="s">
        <v>582</v>
      </c>
      <c r="C156" s="407" t="s">
        <v>568</v>
      </c>
      <c r="D156" s="444" t="s">
        <v>356</v>
      </c>
      <c r="E156" s="484"/>
      <c r="F156" s="332"/>
      <c r="G156" s="332"/>
      <c r="H156" s="332"/>
      <c r="I156" s="332"/>
      <c r="J156" s="332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97"/>
      <c r="Y156" s="398"/>
      <c r="Z156" s="398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09"/>
      <c r="AP156" s="309"/>
      <c r="AQ156" s="309"/>
      <c r="AR156" s="309"/>
    </row>
    <row r="157" spans="1:45" s="322" customFormat="1" ht="33.75" hidden="1">
      <c r="A157" s="319" t="s">
        <v>583</v>
      </c>
      <c r="B157" s="407" t="s">
        <v>584</v>
      </c>
      <c r="C157" s="407" t="s">
        <v>585</v>
      </c>
      <c r="D157" s="444" t="s">
        <v>356</v>
      </c>
      <c r="E157" s="485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97"/>
      <c r="Y157" s="486"/>
      <c r="Z157" s="398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21"/>
    </row>
    <row r="158" spans="1:45" s="328" customFormat="1" ht="12.75" hidden="1">
      <c r="A158" s="487" t="s">
        <v>291</v>
      </c>
      <c r="B158" s="410"/>
      <c r="C158" s="410"/>
      <c r="D158" s="410"/>
      <c r="E158" s="488"/>
      <c r="F158" s="400"/>
      <c r="G158" s="400"/>
      <c r="H158" s="326"/>
      <c r="I158" s="295"/>
      <c r="J158" s="400"/>
      <c r="K158" s="326"/>
      <c r="L158" s="400"/>
      <c r="M158" s="400"/>
      <c r="N158" s="326"/>
      <c r="O158" s="400"/>
      <c r="P158" s="400"/>
      <c r="Q158" s="400"/>
      <c r="R158" s="400"/>
      <c r="S158" s="400"/>
      <c r="T158" s="326"/>
      <c r="U158" s="400"/>
      <c r="V158" s="400"/>
      <c r="W158" s="400"/>
      <c r="X158" s="401"/>
      <c r="Y158" s="489"/>
      <c r="Z158" s="411"/>
      <c r="AA158" s="400"/>
      <c r="AB158" s="400"/>
      <c r="AC158" s="400"/>
      <c r="AD158" s="326"/>
      <c r="AE158" s="400"/>
      <c r="AF158" s="326"/>
      <c r="AG158" s="400"/>
      <c r="AH158" s="400"/>
      <c r="AI158" s="400"/>
      <c r="AJ158" s="400"/>
      <c r="AK158" s="400"/>
      <c r="AL158" s="400"/>
      <c r="AM158" s="326"/>
      <c r="AN158" s="400"/>
      <c r="AO158" s="400"/>
      <c r="AP158" s="400"/>
      <c r="AQ158" s="400"/>
      <c r="AR158" s="326"/>
      <c r="AS158" s="327"/>
    </row>
    <row r="159" spans="1:45" s="322" customFormat="1" ht="22.5" hidden="1">
      <c r="A159" s="487" t="s">
        <v>586</v>
      </c>
      <c r="B159" s="403" t="s">
        <v>587</v>
      </c>
      <c r="C159" s="444" t="s">
        <v>588</v>
      </c>
      <c r="D159" s="444" t="s">
        <v>356</v>
      </c>
      <c r="E159" s="484"/>
      <c r="F159" s="332" t="s">
        <v>289</v>
      </c>
      <c r="G159" s="332"/>
      <c r="H159" s="332" t="s">
        <v>289</v>
      </c>
      <c r="I159" s="373"/>
      <c r="J159" s="332" t="s">
        <v>289</v>
      </c>
      <c r="K159" s="332"/>
      <c r="L159" s="332" t="s">
        <v>289</v>
      </c>
      <c r="M159" s="332"/>
      <c r="N159" s="332" t="s">
        <v>289</v>
      </c>
      <c r="O159" s="332"/>
      <c r="P159" s="332" t="s">
        <v>289</v>
      </c>
      <c r="Q159" s="332"/>
      <c r="R159" s="332" t="s">
        <v>289</v>
      </c>
      <c r="S159" s="332"/>
      <c r="T159" s="332" t="s">
        <v>289</v>
      </c>
      <c r="U159" s="332"/>
      <c r="V159" s="332" t="s">
        <v>289</v>
      </c>
      <c r="W159" s="332"/>
      <c r="X159" s="371" t="s">
        <v>289</v>
      </c>
      <c r="Y159" s="490"/>
      <c r="Z159" s="372" t="s">
        <v>289</v>
      </c>
      <c r="AA159" s="332"/>
      <c r="AB159" s="332" t="s">
        <v>289</v>
      </c>
      <c r="AC159" s="332"/>
      <c r="AD159" s="332" t="s">
        <v>289</v>
      </c>
      <c r="AE159" s="332"/>
      <c r="AF159" s="332" t="s">
        <v>289</v>
      </c>
      <c r="AG159" s="332"/>
      <c r="AH159" s="332" t="s">
        <v>289</v>
      </c>
      <c r="AI159" s="332"/>
      <c r="AJ159" s="332" t="s">
        <v>289</v>
      </c>
      <c r="AK159" s="332"/>
      <c r="AL159" s="332" t="s">
        <v>289</v>
      </c>
      <c r="AM159" s="332"/>
      <c r="AN159" s="332" t="s">
        <v>289</v>
      </c>
      <c r="AO159" s="332"/>
      <c r="AP159" s="332" t="s">
        <v>289</v>
      </c>
      <c r="AQ159" s="332"/>
      <c r="AR159" s="332" t="s">
        <v>289</v>
      </c>
      <c r="AS159" s="321"/>
    </row>
    <row r="160" spans="1:45" s="322" customFormat="1" ht="33.75" hidden="1">
      <c r="A160" s="487" t="s">
        <v>589</v>
      </c>
      <c r="B160" s="406" t="s">
        <v>590</v>
      </c>
      <c r="C160" s="407" t="s">
        <v>568</v>
      </c>
      <c r="D160" s="444" t="s">
        <v>356</v>
      </c>
      <c r="E160" s="485"/>
      <c r="F160" s="309" t="s">
        <v>289</v>
      </c>
      <c r="G160" s="309"/>
      <c r="H160" s="309" t="s">
        <v>289</v>
      </c>
      <c r="I160" s="309"/>
      <c r="J160" s="309" t="s">
        <v>289</v>
      </c>
      <c r="K160" s="309"/>
      <c r="L160" s="309" t="s">
        <v>289</v>
      </c>
      <c r="M160" s="309"/>
      <c r="N160" s="309" t="s">
        <v>289</v>
      </c>
      <c r="O160" s="309"/>
      <c r="P160" s="309" t="s">
        <v>289</v>
      </c>
      <c r="Q160" s="309"/>
      <c r="R160" s="309" t="s">
        <v>289</v>
      </c>
      <c r="S160" s="309"/>
      <c r="T160" s="309" t="s">
        <v>289</v>
      </c>
      <c r="U160" s="309"/>
      <c r="V160" s="309" t="s">
        <v>289</v>
      </c>
      <c r="W160" s="309"/>
      <c r="X160" s="397" t="s">
        <v>289</v>
      </c>
      <c r="Y160" s="486"/>
      <c r="Z160" s="398" t="s">
        <v>289</v>
      </c>
      <c r="AA160" s="309"/>
      <c r="AB160" s="309" t="s">
        <v>289</v>
      </c>
      <c r="AC160" s="309"/>
      <c r="AD160" s="309" t="s">
        <v>289</v>
      </c>
      <c r="AE160" s="309"/>
      <c r="AF160" s="309" t="s">
        <v>289</v>
      </c>
      <c r="AG160" s="309"/>
      <c r="AH160" s="309" t="s">
        <v>289</v>
      </c>
      <c r="AI160" s="309"/>
      <c r="AJ160" s="309" t="s">
        <v>289</v>
      </c>
      <c r="AK160" s="309"/>
      <c r="AL160" s="309" t="s">
        <v>289</v>
      </c>
      <c r="AM160" s="309"/>
      <c r="AN160" s="309" t="s">
        <v>289</v>
      </c>
      <c r="AO160" s="309"/>
      <c r="AP160" s="309" t="s">
        <v>289</v>
      </c>
      <c r="AQ160" s="309"/>
      <c r="AR160" s="309" t="s">
        <v>289</v>
      </c>
      <c r="AS160" s="321"/>
    </row>
    <row r="161" spans="1:45" s="328" customFormat="1" ht="12.75" hidden="1">
      <c r="A161" s="424" t="s">
        <v>46</v>
      </c>
      <c r="B161" s="337"/>
      <c r="C161" s="410"/>
      <c r="D161" s="410"/>
      <c r="E161" s="488"/>
      <c r="F161" s="400"/>
      <c r="G161" s="400"/>
      <c r="H161" s="400"/>
      <c r="I161" s="326"/>
      <c r="J161" s="400"/>
      <c r="K161" s="866"/>
      <c r="L161" s="400"/>
      <c r="M161" s="866"/>
      <c r="N161" s="400"/>
      <c r="O161" s="326"/>
      <c r="P161" s="400"/>
      <c r="Q161" s="326"/>
      <c r="R161" s="400"/>
      <c r="S161" s="866"/>
      <c r="T161" s="400"/>
      <c r="U161" s="326"/>
      <c r="V161" s="400"/>
      <c r="W161" s="866"/>
      <c r="X161" s="401"/>
      <c r="Y161" s="872"/>
      <c r="Z161" s="411"/>
      <c r="AA161" s="326"/>
      <c r="AB161" s="400"/>
      <c r="AC161" s="326"/>
      <c r="AD161" s="400"/>
      <c r="AE161" s="326"/>
      <c r="AF161" s="400"/>
      <c r="AG161" s="326"/>
      <c r="AH161" s="400"/>
      <c r="AI161" s="400"/>
      <c r="AJ161" s="400"/>
      <c r="AK161" s="400"/>
      <c r="AL161" s="400"/>
      <c r="AM161" s="326"/>
      <c r="AN161" s="400"/>
      <c r="AO161" s="400"/>
      <c r="AP161" s="400"/>
      <c r="AQ161" s="400"/>
      <c r="AR161" s="326"/>
      <c r="AS161" s="327"/>
    </row>
    <row r="162" spans="1:45" s="322" customFormat="1" ht="22.5" hidden="1">
      <c r="A162" s="424" t="s">
        <v>591</v>
      </c>
      <c r="B162" s="330" t="s">
        <v>592</v>
      </c>
      <c r="C162" s="331" t="s">
        <v>568</v>
      </c>
      <c r="D162" s="444" t="s">
        <v>356</v>
      </c>
      <c r="E162" s="484"/>
      <c r="F162" s="332" t="s">
        <v>289</v>
      </c>
      <c r="G162" s="332"/>
      <c r="H162" s="332" t="s">
        <v>289</v>
      </c>
      <c r="I162" s="332"/>
      <c r="J162" s="332" t="s">
        <v>289</v>
      </c>
      <c r="K162" s="867"/>
      <c r="L162" s="332" t="s">
        <v>289</v>
      </c>
      <c r="M162" s="867"/>
      <c r="N162" s="332" t="s">
        <v>289</v>
      </c>
      <c r="O162" s="332"/>
      <c r="P162" s="332" t="s">
        <v>289</v>
      </c>
      <c r="Q162" s="332"/>
      <c r="R162" s="332" t="s">
        <v>289</v>
      </c>
      <c r="S162" s="867"/>
      <c r="T162" s="332" t="s">
        <v>289</v>
      </c>
      <c r="U162" s="332"/>
      <c r="V162" s="332" t="s">
        <v>289</v>
      </c>
      <c r="W162" s="867"/>
      <c r="X162" s="371" t="s">
        <v>289</v>
      </c>
      <c r="Y162" s="873"/>
      <c r="Z162" s="372" t="s">
        <v>289</v>
      </c>
      <c r="AA162" s="332"/>
      <c r="AB162" s="332" t="s">
        <v>289</v>
      </c>
      <c r="AC162" s="332"/>
      <c r="AD162" s="332" t="s">
        <v>289</v>
      </c>
      <c r="AE162" s="332"/>
      <c r="AF162" s="332" t="s">
        <v>289</v>
      </c>
      <c r="AG162" s="332"/>
      <c r="AH162" s="332" t="s">
        <v>289</v>
      </c>
      <c r="AI162" s="332"/>
      <c r="AJ162" s="332" t="s">
        <v>289</v>
      </c>
      <c r="AK162" s="332"/>
      <c r="AL162" s="332" t="s">
        <v>289</v>
      </c>
      <c r="AM162" s="332"/>
      <c r="AN162" s="332" t="s">
        <v>289</v>
      </c>
      <c r="AO162" s="332"/>
      <c r="AP162" s="332" t="s">
        <v>289</v>
      </c>
      <c r="AQ162" s="332"/>
      <c r="AR162" s="332" t="s">
        <v>289</v>
      </c>
      <c r="AS162" s="321"/>
    </row>
    <row r="163" spans="1:45" s="322" customFormat="1" ht="12.75" hidden="1">
      <c r="A163" s="491" t="s">
        <v>46</v>
      </c>
      <c r="B163" s="337"/>
      <c r="C163" s="462"/>
      <c r="D163" s="410"/>
      <c r="E163" s="479"/>
      <c r="F163" s="492"/>
      <c r="G163" s="492"/>
      <c r="H163" s="492"/>
      <c r="I163" s="492"/>
      <c r="J163" s="492"/>
      <c r="K163" s="492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1"/>
      <c r="Y163" s="411"/>
      <c r="Z163" s="411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/>
      <c r="AQ163" s="400"/>
      <c r="AR163" s="326"/>
      <c r="AS163" s="321"/>
    </row>
    <row r="164" spans="1:45" s="322" customFormat="1" ht="12.75" hidden="1">
      <c r="A164" s="491" t="s">
        <v>593</v>
      </c>
      <c r="B164" s="330" t="s">
        <v>594</v>
      </c>
      <c r="C164" s="331" t="s">
        <v>568</v>
      </c>
      <c r="D164" s="444" t="s">
        <v>356</v>
      </c>
      <c r="E164" s="464"/>
      <c r="F164" s="332" t="s">
        <v>289</v>
      </c>
      <c r="G164" s="332"/>
      <c r="H164" s="332" t="s">
        <v>289</v>
      </c>
      <c r="I164" s="332"/>
      <c r="J164" s="332" t="s">
        <v>289</v>
      </c>
      <c r="K164" s="332"/>
      <c r="L164" s="332" t="s">
        <v>289</v>
      </c>
      <c r="M164" s="332"/>
      <c r="N164" s="332" t="s">
        <v>289</v>
      </c>
      <c r="O164" s="332"/>
      <c r="P164" s="332" t="s">
        <v>289</v>
      </c>
      <c r="Q164" s="332"/>
      <c r="R164" s="332" t="s">
        <v>289</v>
      </c>
      <c r="S164" s="332"/>
      <c r="T164" s="332" t="s">
        <v>289</v>
      </c>
      <c r="U164" s="332"/>
      <c r="V164" s="332" t="s">
        <v>289</v>
      </c>
      <c r="W164" s="332"/>
      <c r="X164" s="371" t="s">
        <v>289</v>
      </c>
      <c r="Y164" s="372"/>
      <c r="Z164" s="372" t="s">
        <v>289</v>
      </c>
      <c r="AA164" s="332"/>
      <c r="AB164" s="332" t="s">
        <v>289</v>
      </c>
      <c r="AC164" s="332"/>
      <c r="AD164" s="332" t="s">
        <v>289</v>
      </c>
      <c r="AE164" s="332"/>
      <c r="AF164" s="332" t="s">
        <v>289</v>
      </c>
      <c r="AG164" s="332"/>
      <c r="AH164" s="332" t="s">
        <v>289</v>
      </c>
      <c r="AI164" s="332"/>
      <c r="AJ164" s="332" t="s">
        <v>289</v>
      </c>
      <c r="AK164" s="332"/>
      <c r="AL164" s="332" t="s">
        <v>289</v>
      </c>
      <c r="AM164" s="332"/>
      <c r="AN164" s="332" t="s">
        <v>289</v>
      </c>
      <c r="AO164" s="332"/>
      <c r="AP164" s="332" t="s">
        <v>289</v>
      </c>
      <c r="AQ164" s="332"/>
      <c r="AR164" s="332" t="s">
        <v>289</v>
      </c>
      <c r="AS164" s="321"/>
    </row>
    <row r="165" spans="1:45" s="322" customFormat="1" ht="22.5" hidden="1">
      <c r="A165" s="491" t="s">
        <v>595</v>
      </c>
      <c r="B165" s="396" t="s">
        <v>596</v>
      </c>
      <c r="C165" s="446" t="s">
        <v>568</v>
      </c>
      <c r="D165" s="444" t="s">
        <v>356</v>
      </c>
      <c r="E165" s="485"/>
      <c r="F165" s="309" t="s">
        <v>289</v>
      </c>
      <c r="G165" s="309"/>
      <c r="H165" s="309" t="s">
        <v>289</v>
      </c>
      <c r="I165" s="309"/>
      <c r="J165" s="309" t="s">
        <v>289</v>
      </c>
      <c r="K165" s="309"/>
      <c r="L165" s="332" t="s">
        <v>289</v>
      </c>
      <c r="M165" s="309"/>
      <c r="N165" s="332" t="s">
        <v>289</v>
      </c>
      <c r="O165" s="332"/>
      <c r="P165" s="309" t="s">
        <v>289</v>
      </c>
      <c r="Q165" s="332"/>
      <c r="R165" s="309" t="s">
        <v>289</v>
      </c>
      <c r="S165" s="309"/>
      <c r="T165" s="309" t="s">
        <v>289</v>
      </c>
      <c r="U165" s="309"/>
      <c r="V165" s="309" t="s">
        <v>289</v>
      </c>
      <c r="W165" s="309"/>
      <c r="X165" s="397" t="s">
        <v>289</v>
      </c>
      <c r="Y165" s="398"/>
      <c r="Z165" s="372" t="s">
        <v>289</v>
      </c>
      <c r="AA165" s="332"/>
      <c r="AB165" s="309" t="s">
        <v>289</v>
      </c>
      <c r="AC165" s="309"/>
      <c r="AD165" s="309" t="s">
        <v>289</v>
      </c>
      <c r="AE165" s="309"/>
      <c r="AF165" s="309" t="s">
        <v>289</v>
      </c>
      <c r="AG165" s="309"/>
      <c r="AH165" s="309" t="s">
        <v>289</v>
      </c>
      <c r="AI165" s="309"/>
      <c r="AJ165" s="309" t="s">
        <v>289</v>
      </c>
      <c r="AK165" s="309"/>
      <c r="AL165" s="309" t="s">
        <v>289</v>
      </c>
      <c r="AM165" s="309"/>
      <c r="AN165" s="309" t="s">
        <v>289</v>
      </c>
      <c r="AO165" s="309"/>
      <c r="AP165" s="309" t="s">
        <v>289</v>
      </c>
      <c r="AQ165" s="309"/>
      <c r="AR165" s="309" t="s">
        <v>289</v>
      </c>
      <c r="AS165" s="321"/>
    </row>
    <row r="166" spans="1:45" s="322" customFormat="1" ht="12.75" hidden="1">
      <c r="A166" s="491" t="s">
        <v>597</v>
      </c>
      <c r="B166" s="396" t="s">
        <v>598</v>
      </c>
      <c r="C166" s="446" t="s">
        <v>568</v>
      </c>
      <c r="D166" s="444" t="s">
        <v>356</v>
      </c>
      <c r="E166" s="485"/>
      <c r="F166" s="309" t="s">
        <v>289</v>
      </c>
      <c r="G166" s="309"/>
      <c r="H166" s="309" t="s">
        <v>289</v>
      </c>
      <c r="I166" s="309"/>
      <c r="J166" s="309" t="s">
        <v>289</v>
      </c>
      <c r="K166" s="309"/>
      <c r="L166" s="332" t="s">
        <v>289</v>
      </c>
      <c r="M166" s="309"/>
      <c r="N166" s="332" t="s">
        <v>289</v>
      </c>
      <c r="O166" s="332"/>
      <c r="P166" s="309" t="s">
        <v>289</v>
      </c>
      <c r="Q166" s="332"/>
      <c r="R166" s="309" t="s">
        <v>289</v>
      </c>
      <c r="S166" s="309"/>
      <c r="T166" s="309" t="s">
        <v>289</v>
      </c>
      <c r="U166" s="309"/>
      <c r="V166" s="309" t="s">
        <v>289</v>
      </c>
      <c r="W166" s="309"/>
      <c r="X166" s="397" t="s">
        <v>289</v>
      </c>
      <c r="Y166" s="398"/>
      <c r="Z166" s="372" t="s">
        <v>289</v>
      </c>
      <c r="AA166" s="332"/>
      <c r="AB166" s="309" t="s">
        <v>289</v>
      </c>
      <c r="AC166" s="309"/>
      <c r="AD166" s="309" t="s">
        <v>289</v>
      </c>
      <c r="AE166" s="309"/>
      <c r="AF166" s="309" t="s">
        <v>289</v>
      </c>
      <c r="AG166" s="309"/>
      <c r="AH166" s="309" t="s">
        <v>289</v>
      </c>
      <c r="AI166" s="309"/>
      <c r="AJ166" s="309" t="s">
        <v>289</v>
      </c>
      <c r="AK166" s="309"/>
      <c r="AL166" s="309" t="s">
        <v>289</v>
      </c>
      <c r="AM166" s="309"/>
      <c r="AN166" s="309" t="s">
        <v>289</v>
      </c>
      <c r="AO166" s="309"/>
      <c r="AP166" s="309" t="s">
        <v>289</v>
      </c>
      <c r="AQ166" s="309"/>
      <c r="AR166" s="309" t="s">
        <v>289</v>
      </c>
      <c r="AS166" s="321"/>
    </row>
    <row r="167" spans="1:45" s="322" customFormat="1" ht="12.75" hidden="1">
      <c r="A167" s="491" t="s">
        <v>599</v>
      </c>
      <c r="B167" s="396" t="s">
        <v>600</v>
      </c>
      <c r="C167" s="446" t="s">
        <v>568</v>
      </c>
      <c r="D167" s="444" t="s">
        <v>356</v>
      </c>
      <c r="E167" s="485"/>
      <c r="F167" s="309" t="s">
        <v>289</v>
      </c>
      <c r="G167" s="309"/>
      <c r="H167" s="309" t="s">
        <v>289</v>
      </c>
      <c r="I167" s="309"/>
      <c r="J167" s="309" t="s">
        <v>289</v>
      </c>
      <c r="K167" s="309"/>
      <c r="L167" s="332" t="s">
        <v>289</v>
      </c>
      <c r="M167" s="309"/>
      <c r="N167" s="332" t="s">
        <v>289</v>
      </c>
      <c r="O167" s="332"/>
      <c r="P167" s="309" t="s">
        <v>289</v>
      </c>
      <c r="Q167" s="332"/>
      <c r="R167" s="309" t="s">
        <v>289</v>
      </c>
      <c r="S167" s="309"/>
      <c r="T167" s="309" t="s">
        <v>289</v>
      </c>
      <c r="U167" s="309"/>
      <c r="V167" s="309" t="s">
        <v>289</v>
      </c>
      <c r="W167" s="309"/>
      <c r="X167" s="397" t="s">
        <v>289</v>
      </c>
      <c r="Y167" s="398"/>
      <c r="Z167" s="372" t="s">
        <v>289</v>
      </c>
      <c r="AA167" s="332"/>
      <c r="AB167" s="309" t="s">
        <v>289</v>
      </c>
      <c r="AC167" s="309"/>
      <c r="AD167" s="309" t="s">
        <v>289</v>
      </c>
      <c r="AE167" s="309"/>
      <c r="AF167" s="309" t="s">
        <v>289</v>
      </c>
      <c r="AG167" s="309"/>
      <c r="AH167" s="309" t="s">
        <v>289</v>
      </c>
      <c r="AI167" s="309"/>
      <c r="AJ167" s="309" t="s">
        <v>289</v>
      </c>
      <c r="AK167" s="309"/>
      <c r="AL167" s="309" t="s">
        <v>289</v>
      </c>
      <c r="AM167" s="309"/>
      <c r="AN167" s="309" t="s">
        <v>289</v>
      </c>
      <c r="AO167" s="309"/>
      <c r="AP167" s="309" t="s">
        <v>289</v>
      </c>
      <c r="AQ167" s="309"/>
      <c r="AR167" s="309" t="s">
        <v>289</v>
      </c>
      <c r="AS167" s="321"/>
    </row>
    <row r="168" spans="1:45" s="322" customFormat="1" ht="12.75" hidden="1">
      <c r="A168" s="491" t="s">
        <v>601</v>
      </c>
      <c r="B168" s="396" t="s">
        <v>602</v>
      </c>
      <c r="C168" s="446" t="s">
        <v>568</v>
      </c>
      <c r="D168" s="444" t="s">
        <v>356</v>
      </c>
      <c r="E168" s="485"/>
      <c r="F168" s="309" t="s">
        <v>289</v>
      </c>
      <c r="G168" s="309"/>
      <c r="H168" s="309" t="s">
        <v>289</v>
      </c>
      <c r="I168" s="309"/>
      <c r="J168" s="309" t="s">
        <v>289</v>
      </c>
      <c r="K168" s="309"/>
      <c r="L168" s="332" t="s">
        <v>289</v>
      </c>
      <c r="M168" s="309"/>
      <c r="N168" s="332" t="s">
        <v>289</v>
      </c>
      <c r="O168" s="332"/>
      <c r="P168" s="309" t="s">
        <v>289</v>
      </c>
      <c r="Q168" s="332"/>
      <c r="R168" s="309" t="s">
        <v>289</v>
      </c>
      <c r="S168" s="309"/>
      <c r="T168" s="309" t="s">
        <v>289</v>
      </c>
      <c r="U168" s="309"/>
      <c r="V168" s="309" t="s">
        <v>289</v>
      </c>
      <c r="W168" s="309"/>
      <c r="X168" s="397" t="s">
        <v>289</v>
      </c>
      <c r="Y168" s="398"/>
      <c r="Z168" s="372" t="s">
        <v>289</v>
      </c>
      <c r="AA168" s="332"/>
      <c r="AB168" s="309" t="s">
        <v>289</v>
      </c>
      <c r="AC168" s="309"/>
      <c r="AD168" s="309" t="s">
        <v>289</v>
      </c>
      <c r="AE168" s="309"/>
      <c r="AF168" s="309" t="s">
        <v>289</v>
      </c>
      <c r="AG168" s="309"/>
      <c r="AH168" s="309" t="s">
        <v>289</v>
      </c>
      <c r="AI168" s="309"/>
      <c r="AJ168" s="309" t="s">
        <v>289</v>
      </c>
      <c r="AK168" s="309"/>
      <c r="AL168" s="309" t="s">
        <v>289</v>
      </c>
      <c r="AM168" s="309"/>
      <c r="AN168" s="309" t="s">
        <v>289</v>
      </c>
      <c r="AO168" s="309"/>
      <c r="AP168" s="309" t="s">
        <v>289</v>
      </c>
      <c r="AQ168" s="309"/>
      <c r="AR168" s="309" t="s">
        <v>289</v>
      </c>
      <c r="AS168" s="321"/>
    </row>
    <row r="169" spans="1:45" s="322" customFormat="1" ht="12.75" hidden="1">
      <c r="A169" s="424" t="s">
        <v>603</v>
      </c>
      <c r="B169" s="396" t="s">
        <v>604</v>
      </c>
      <c r="C169" s="446" t="s">
        <v>568</v>
      </c>
      <c r="D169" s="444" t="s">
        <v>356</v>
      </c>
      <c r="E169" s="485"/>
      <c r="F169" s="309" t="s">
        <v>289</v>
      </c>
      <c r="G169" s="309"/>
      <c r="H169" s="309" t="s">
        <v>289</v>
      </c>
      <c r="I169" s="309"/>
      <c r="J169" s="309" t="s">
        <v>289</v>
      </c>
      <c r="K169" s="309"/>
      <c r="L169" s="332" t="s">
        <v>289</v>
      </c>
      <c r="M169" s="309"/>
      <c r="N169" s="332" t="s">
        <v>289</v>
      </c>
      <c r="O169" s="332"/>
      <c r="P169" s="309" t="s">
        <v>289</v>
      </c>
      <c r="Q169" s="332"/>
      <c r="R169" s="309" t="s">
        <v>289</v>
      </c>
      <c r="S169" s="309"/>
      <c r="T169" s="309" t="s">
        <v>289</v>
      </c>
      <c r="U169" s="309"/>
      <c r="V169" s="309" t="s">
        <v>289</v>
      </c>
      <c r="W169" s="309"/>
      <c r="X169" s="397" t="s">
        <v>289</v>
      </c>
      <c r="Y169" s="398"/>
      <c r="Z169" s="372" t="s">
        <v>289</v>
      </c>
      <c r="AA169" s="332"/>
      <c r="AB169" s="309" t="s">
        <v>289</v>
      </c>
      <c r="AC169" s="309"/>
      <c r="AD169" s="309" t="s">
        <v>289</v>
      </c>
      <c r="AE169" s="309"/>
      <c r="AF169" s="309" t="s">
        <v>289</v>
      </c>
      <c r="AG169" s="309"/>
      <c r="AH169" s="309" t="s">
        <v>289</v>
      </c>
      <c r="AI169" s="309"/>
      <c r="AJ169" s="309" t="s">
        <v>289</v>
      </c>
      <c r="AK169" s="309"/>
      <c r="AL169" s="309" t="s">
        <v>289</v>
      </c>
      <c r="AM169" s="309"/>
      <c r="AN169" s="309" t="s">
        <v>289</v>
      </c>
      <c r="AO169" s="309"/>
      <c r="AP169" s="309" t="s">
        <v>289</v>
      </c>
      <c r="AQ169" s="309"/>
      <c r="AR169" s="309" t="s">
        <v>289</v>
      </c>
      <c r="AS169" s="321"/>
    </row>
    <row r="170" spans="1:45" s="322" customFormat="1" ht="33.75" hidden="1">
      <c r="A170" s="487" t="s">
        <v>605</v>
      </c>
      <c r="B170" s="406" t="s">
        <v>606</v>
      </c>
      <c r="C170" s="407" t="s">
        <v>568</v>
      </c>
      <c r="D170" s="444" t="s">
        <v>356</v>
      </c>
      <c r="E170" s="485"/>
      <c r="F170" s="309" t="s">
        <v>289</v>
      </c>
      <c r="G170" s="309"/>
      <c r="H170" s="309" t="s">
        <v>289</v>
      </c>
      <c r="I170" s="309"/>
      <c r="J170" s="309" t="s">
        <v>289</v>
      </c>
      <c r="K170" s="309"/>
      <c r="L170" s="309" t="s">
        <v>289</v>
      </c>
      <c r="M170" s="309"/>
      <c r="N170" s="309" t="s">
        <v>289</v>
      </c>
      <c r="O170" s="309"/>
      <c r="P170" s="309" t="s">
        <v>289</v>
      </c>
      <c r="Q170" s="309"/>
      <c r="R170" s="309" t="s">
        <v>289</v>
      </c>
      <c r="S170" s="309"/>
      <c r="T170" s="309" t="s">
        <v>289</v>
      </c>
      <c r="U170" s="309"/>
      <c r="V170" s="309" t="s">
        <v>289</v>
      </c>
      <c r="W170" s="309"/>
      <c r="X170" s="397" t="s">
        <v>289</v>
      </c>
      <c r="Y170" s="486"/>
      <c r="Z170" s="398" t="s">
        <v>289</v>
      </c>
      <c r="AA170" s="309"/>
      <c r="AB170" s="309" t="s">
        <v>289</v>
      </c>
      <c r="AC170" s="309"/>
      <c r="AD170" s="309" t="s">
        <v>289</v>
      </c>
      <c r="AE170" s="309"/>
      <c r="AF170" s="309" t="s">
        <v>289</v>
      </c>
      <c r="AG170" s="309"/>
      <c r="AH170" s="309" t="s">
        <v>289</v>
      </c>
      <c r="AI170" s="309"/>
      <c r="AJ170" s="309" t="s">
        <v>289</v>
      </c>
      <c r="AK170" s="309"/>
      <c r="AL170" s="309" t="s">
        <v>289</v>
      </c>
      <c r="AM170" s="309"/>
      <c r="AN170" s="309" t="s">
        <v>289</v>
      </c>
      <c r="AO170" s="309"/>
      <c r="AP170" s="309" t="s">
        <v>289</v>
      </c>
      <c r="AQ170" s="309"/>
      <c r="AR170" s="309" t="s">
        <v>289</v>
      </c>
      <c r="AS170" s="321"/>
    </row>
    <row r="171" spans="1:45" s="322" customFormat="1" ht="12.75" hidden="1">
      <c r="A171" s="424" t="s">
        <v>46</v>
      </c>
      <c r="B171" s="324"/>
      <c r="C171" s="410"/>
      <c r="D171" s="462"/>
      <c r="E171" s="488"/>
      <c r="F171" s="400"/>
      <c r="G171" s="400"/>
      <c r="H171" s="400"/>
      <c r="I171" s="326"/>
      <c r="J171" s="400"/>
      <c r="K171" s="866"/>
      <c r="L171" s="400"/>
      <c r="M171" s="866"/>
      <c r="N171" s="400"/>
      <c r="O171" s="326"/>
      <c r="P171" s="400"/>
      <c r="Q171" s="326"/>
      <c r="R171" s="400"/>
      <c r="S171" s="866"/>
      <c r="T171" s="400"/>
      <c r="U171" s="326"/>
      <c r="V171" s="400"/>
      <c r="W171" s="866"/>
      <c r="X171" s="401"/>
      <c r="Y171" s="872"/>
      <c r="Z171" s="411"/>
      <c r="AA171" s="326"/>
      <c r="AB171" s="400"/>
      <c r="AC171" s="326"/>
      <c r="AD171" s="400"/>
      <c r="AE171" s="400"/>
      <c r="AF171" s="326"/>
      <c r="AG171" s="400"/>
      <c r="AH171" s="326"/>
      <c r="AI171" s="400"/>
      <c r="AJ171" s="400"/>
      <c r="AK171" s="400"/>
      <c r="AL171" s="400"/>
      <c r="AM171" s="400"/>
      <c r="AN171" s="326"/>
      <c r="AO171" s="400"/>
      <c r="AP171" s="400"/>
      <c r="AQ171" s="400"/>
      <c r="AR171" s="326"/>
      <c r="AS171" s="321"/>
    </row>
    <row r="172" spans="1:45" s="322" customFormat="1" ht="22.5" hidden="1">
      <c r="A172" s="424" t="s">
        <v>607</v>
      </c>
      <c r="B172" s="330" t="s">
        <v>608</v>
      </c>
      <c r="C172" s="330" t="s">
        <v>568</v>
      </c>
      <c r="D172" s="331" t="s">
        <v>356</v>
      </c>
      <c r="E172" s="484"/>
      <c r="F172" s="332" t="s">
        <v>289</v>
      </c>
      <c r="G172" s="332"/>
      <c r="H172" s="332" t="s">
        <v>289</v>
      </c>
      <c r="I172" s="332"/>
      <c r="J172" s="332" t="s">
        <v>289</v>
      </c>
      <c r="K172" s="867"/>
      <c r="L172" s="332" t="s">
        <v>289</v>
      </c>
      <c r="M172" s="867"/>
      <c r="N172" s="332" t="s">
        <v>289</v>
      </c>
      <c r="O172" s="332"/>
      <c r="P172" s="332" t="s">
        <v>289</v>
      </c>
      <c r="Q172" s="332"/>
      <c r="R172" s="332" t="s">
        <v>289</v>
      </c>
      <c r="S172" s="867"/>
      <c r="T172" s="332" t="s">
        <v>289</v>
      </c>
      <c r="U172" s="332"/>
      <c r="V172" s="332" t="s">
        <v>289</v>
      </c>
      <c r="W172" s="867"/>
      <c r="X172" s="371" t="s">
        <v>289</v>
      </c>
      <c r="Y172" s="873"/>
      <c r="Z172" s="372" t="s">
        <v>289</v>
      </c>
      <c r="AA172" s="332"/>
      <c r="AB172" s="332" t="s">
        <v>289</v>
      </c>
      <c r="AC172" s="332"/>
      <c r="AD172" s="332" t="s">
        <v>289</v>
      </c>
      <c r="AE172" s="332"/>
      <c r="AF172" s="332" t="s">
        <v>289</v>
      </c>
      <c r="AG172" s="332"/>
      <c r="AH172" s="332" t="s">
        <v>289</v>
      </c>
      <c r="AI172" s="332"/>
      <c r="AJ172" s="332" t="s">
        <v>289</v>
      </c>
      <c r="AK172" s="332"/>
      <c r="AL172" s="332" t="s">
        <v>289</v>
      </c>
      <c r="AM172" s="332"/>
      <c r="AN172" s="332" t="s">
        <v>289</v>
      </c>
      <c r="AO172" s="332"/>
      <c r="AP172" s="332" t="s">
        <v>289</v>
      </c>
      <c r="AQ172" s="332"/>
      <c r="AR172" s="332" t="s">
        <v>289</v>
      </c>
      <c r="AS172" s="321"/>
    </row>
    <row r="173" spans="1:45" s="322" customFormat="1" ht="12.75" hidden="1">
      <c r="A173" s="491" t="s">
        <v>46</v>
      </c>
      <c r="B173" s="324"/>
      <c r="C173" s="410"/>
      <c r="D173" s="462"/>
      <c r="E173" s="488"/>
      <c r="F173" s="400"/>
      <c r="G173" s="400"/>
      <c r="H173" s="400"/>
      <c r="I173" s="326"/>
      <c r="J173" s="400"/>
      <c r="K173" s="866"/>
      <c r="L173" s="400"/>
      <c r="M173" s="866"/>
      <c r="N173" s="400"/>
      <c r="O173" s="326"/>
      <c r="P173" s="400"/>
      <c r="Q173" s="326"/>
      <c r="R173" s="400"/>
      <c r="S173" s="866"/>
      <c r="T173" s="400"/>
      <c r="U173" s="326"/>
      <c r="V173" s="400"/>
      <c r="W173" s="866"/>
      <c r="X173" s="401"/>
      <c r="Y173" s="872"/>
      <c r="Z173" s="411"/>
      <c r="AA173" s="326"/>
      <c r="AB173" s="400"/>
      <c r="AC173" s="326"/>
      <c r="AD173" s="400"/>
      <c r="AE173" s="400"/>
      <c r="AF173" s="326"/>
      <c r="AG173" s="400"/>
      <c r="AH173" s="326"/>
      <c r="AI173" s="400"/>
      <c r="AJ173" s="400"/>
      <c r="AK173" s="400"/>
      <c r="AL173" s="400"/>
      <c r="AM173" s="400"/>
      <c r="AN173" s="326"/>
      <c r="AO173" s="400"/>
      <c r="AP173" s="400"/>
      <c r="AQ173" s="400"/>
      <c r="AR173" s="326"/>
      <c r="AS173" s="321"/>
    </row>
    <row r="174" spans="1:45" s="322" customFormat="1" ht="12.75" customHeight="1" hidden="1">
      <c r="A174" s="491" t="s">
        <v>609</v>
      </c>
      <c r="B174" s="330" t="s">
        <v>610</v>
      </c>
      <c r="C174" s="330" t="s">
        <v>568</v>
      </c>
      <c r="D174" s="331" t="s">
        <v>356</v>
      </c>
      <c r="E174" s="484"/>
      <c r="F174" s="332" t="s">
        <v>289</v>
      </c>
      <c r="G174" s="332"/>
      <c r="H174" s="332" t="s">
        <v>289</v>
      </c>
      <c r="I174" s="332"/>
      <c r="J174" s="332" t="s">
        <v>289</v>
      </c>
      <c r="K174" s="867"/>
      <c r="L174" s="332" t="s">
        <v>289</v>
      </c>
      <c r="M174" s="867"/>
      <c r="N174" s="332" t="s">
        <v>289</v>
      </c>
      <c r="O174" s="332"/>
      <c r="P174" s="332" t="s">
        <v>289</v>
      </c>
      <c r="Q174" s="332"/>
      <c r="R174" s="332" t="s">
        <v>289</v>
      </c>
      <c r="S174" s="867"/>
      <c r="T174" s="332" t="s">
        <v>289</v>
      </c>
      <c r="U174" s="332"/>
      <c r="V174" s="332" t="s">
        <v>289</v>
      </c>
      <c r="W174" s="867"/>
      <c r="X174" s="371" t="s">
        <v>289</v>
      </c>
      <c r="Y174" s="873"/>
      <c r="Z174" s="372" t="s">
        <v>289</v>
      </c>
      <c r="AA174" s="332"/>
      <c r="AB174" s="332" t="s">
        <v>289</v>
      </c>
      <c r="AC174" s="332"/>
      <c r="AD174" s="332" t="s">
        <v>289</v>
      </c>
      <c r="AE174" s="332"/>
      <c r="AF174" s="332" t="s">
        <v>289</v>
      </c>
      <c r="AG174" s="332"/>
      <c r="AH174" s="332" t="s">
        <v>289</v>
      </c>
      <c r="AI174" s="332"/>
      <c r="AJ174" s="332" t="s">
        <v>289</v>
      </c>
      <c r="AK174" s="332"/>
      <c r="AL174" s="332" t="s">
        <v>289</v>
      </c>
      <c r="AM174" s="332"/>
      <c r="AN174" s="332" t="s">
        <v>289</v>
      </c>
      <c r="AO174" s="332"/>
      <c r="AP174" s="332" t="s">
        <v>289</v>
      </c>
      <c r="AQ174" s="332"/>
      <c r="AR174" s="332" t="s">
        <v>289</v>
      </c>
      <c r="AS174" s="321"/>
    </row>
    <row r="175" spans="1:45" s="322" customFormat="1" ht="22.5" hidden="1">
      <c r="A175" s="491" t="s">
        <v>595</v>
      </c>
      <c r="B175" s="396" t="s">
        <v>611</v>
      </c>
      <c r="C175" s="446" t="s">
        <v>568</v>
      </c>
      <c r="D175" s="331" t="s">
        <v>356</v>
      </c>
      <c r="E175" s="485"/>
      <c r="F175" s="309" t="s">
        <v>289</v>
      </c>
      <c r="G175" s="309"/>
      <c r="H175" s="309" t="s">
        <v>289</v>
      </c>
      <c r="I175" s="309"/>
      <c r="J175" s="309" t="s">
        <v>289</v>
      </c>
      <c r="K175" s="309"/>
      <c r="L175" s="332" t="s">
        <v>289</v>
      </c>
      <c r="M175" s="309"/>
      <c r="N175" s="332" t="s">
        <v>289</v>
      </c>
      <c r="O175" s="332"/>
      <c r="P175" s="309" t="s">
        <v>289</v>
      </c>
      <c r="Q175" s="332"/>
      <c r="R175" s="309" t="s">
        <v>289</v>
      </c>
      <c r="S175" s="309"/>
      <c r="T175" s="332" t="s">
        <v>289</v>
      </c>
      <c r="U175" s="332"/>
      <c r="V175" s="309" t="s">
        <v>289</v>
      </c>
      <c r="W175" s="309"/>
      <c r="X175" s="371" t="s">
        <v>289</v>
      </c>
      <c r="Y175" s="398"/>
      <c r="Z175" s="372" t="s">
        <v>289</v>
      </c>
      <c r="AA175" s="332"/>
      <c r="AB175" s="309" t="s">
        <v>289</v>
      </c>
      <c r="AC175" s="309"/>
      <c r="AD175" s="309" t="s">
        <v>289</v>
      </c>
      <c r="AE175" s="309"/>
      <c r="AF175" s="309" t="s">
        <v>289</v>
      </c>
      <c r="AG175" s="309"/>
      <c r="AH175" s="309" t="s">
        <v>289</v>
      </c>
      <c r="AI175" s="309"/>
      <c r="AJ175" s="309" t="s">
        <v>289</v>
      </c>
      <c r="AK175" s="309"/>
      <c r="AL175" s="309" t="s">
        <v>289</v>
      </c>
      <c r="AM175" s="309"/>
      <c r="AN175" s="309" t="s">
        <v>289</v>
      </c>
      <c r="AO175" s="309"/>
      <c r="AP175" s="309" t="s">
        <v>289</v>
      </c>
      <c r="AQ175" s="309"/>
      <c r="AR175" s="309" t="s">
        <v>289</v>
      </c>
      <c r="AS175" s="321"/>
    </row>
    <row r="176" spans="1:45" s="322" customFormat="1" ht="13.5" customHeight="1" hidden="1">
      <c r="A176" s="491" t="s">
        <v>599</v>
      </c>
      <c r="B176" s="396" t="s">
        <v>612</v>
      </c>
      <c r="C176" s="446" t="s">
        <v>568</v>
      </c>
      <c r="D176" s="331" t="s">
        <v>356</v>
      </c>
      <c r="E176" s="485"/>
      <c r="F176" s="309" t="s">
        <v>289</v>
      </c>
      <c r="G176" s="309"/>
      <c r="H176" s="309" t="s">
        <v>289</v>
      </c>
      <c r="I176" s="309"/>
      <c r="J176" s="309" t="s">
        <v>289</v>
      </c>
      <c r="K176" s="309"/>
      <c r="L176" s="332" t="s">
        <v>289</v>
      </c>
      <c r="M176" s="309"/>
      <c r="N176" s="332" t="s">
        <v>289</v>
      </c>
      <c r="O176" s="332"/>
      <c r="P176" s="309" t="s">
        <v>289</v>
      </c>
      <c r="Q176" s="332"/>
      <c r="R176" s="309" t="s">
        <v>289</v>
      </c>
      <c r="S176" s="309"/>
      <c r="T176" s="332" t="s">
        <v>289</v>
      </c>
      <c r="U176" s="332"/>
      <c r="V176" s="309" t="s">
        <v>289</v>
      </c>
      <c r="W176" s="309"/>
      <c r="X176" s="371" t="s">
        <v>289</v>
      </c>
      <c r="Y176" s="398"/>
      <c r="Z176" s="372" t="s">
        <v>289</v>
      </c>
      <c r="AA176" s="332"/>
      <c r="AB176" s="309" t="s">
        <v>289</v>
      </c>
      <c r="AC176" s="309"/>
      <c r="AD176" s="309" t="s">
        <v>289</v>
      </c>
      <c r="AE176" s="309"/>
      <c r="AF176" s="309" t="s">
        <v>289</v>
      </c>
      <c r="AG176" s="309"/>
      <c r="AH176" s="309" t="s">
        <v>289</v>
      </c>
      <c r="AI176" s="309"/>
      <c r="AJ176" s="309" t="s">
        <v>289</v>
      </c>
      <c r="AK176" s="309"/>
      <c r="AL176" s="309" t="s">
        <v>289</v>
      </c>
      <c r="AM176" s="309"/>
      <c r="AN176" s="309" t="s">
        <v>289</v>
      </c>
      <c r="AO176" s="309"/>
      <c r="AP176" s="309" t="s">
        <v>289</v>
      </c>
      <c r="AQ176" s="309"/>
      <c r="AR176" s="309" t="s">
        <v>289</v>
      </c>
      <c r="AS176" s="321"/>
    </row>
    <row r="177" spans="1:45" s="322" customFormat="1" ht="12.75" hidden="1">
      <c r="A177" s="491" t="s">
        <v>601</v>
      </c>
      <c r="B177" s="396" t="s">
        <v>613</v>
      </c>
      <c r="C177" s="446" t="s">
        <v>568</v>
      </c>
      <c r="D177" s="331" t="s">
        <v>356</v>
      </c>
      <c r="E177" s="485"/>
      <c r="F177" s="309" t="s">
        <v>289</v>
      </c>
      <c r="G177" s="309"/>
      <c r="H177" s="309" t="s">
        <v>289</v>
      </c>
      <c r="I177" s="309"/>
      <c r="J177" s="309" t="s">
        <v>289</v>
      </c>
      <c r="K177" s="309"/>
      <c r="L177" s="332" t="s">
        <v>289</v>
      </c>
      <c r="M177" s="309"/>
      <c r="N177" s="332" t="s">
        <v>289</v>
      </c>
      <c r="O177" s="332"/>
      <c r="P177" s="309" t="s">
        <v>289</v>
      </c>
      <c r="Q177" s="332"/>
      <c r="R177" s="309" t="s">
        <v>289</v>
      </c>
      <c r="S177" s="309"/>
      <c r="T177" s="332" t="s">
        <v>289</v>
      </c>
      <c r="U177" s="332"/>
      <c r="V177" s="309" t="s">
        <v>289</v>
      </c>
      <c r="W177" s="309"/>
      <c r="X177" s="371" t="s">
        <v>289</v>
      </c>
      <c r="Y177" s="398"/>
      <c r="Z177" s="372" t="s">
        <v>289</v>
      </c>
      <c r="AA177" s="332"/>
      <c r="AB177" s="309" t="s">
        <v>289</v>
      </c>
      <c r="AC177" s="309"/>
      <c r="AD177" s="309" t="s">
        <v>289</v>
      </c>
      <c r="AE177" s="309"/>
      <c r="AF177" s="309" t="s">
        <v>289</v>
      </c>
      <c r="AG177" s="309"/>
      <c r="AH177" s="309" t="s">
        <v>289</v>
      </c>
      <c r="AI177" s="309"/>
      <c r="AJ177" s="309" t="s">
        <v>289</v>
      </c>
      <c r="AK177" s="309"/>
      <c r="AL177" s="309" t="s">
        <v>289</v>
      </c>
      <c r="AM177" s="309"/>
      <c r="AN177" s="309" t="s">
        <v>289</v>
      </c>
      <c r="AO177" s="309"/>
      <c r="AP177" s="309" t="s">
        <v>289</v>
      </c>
      <c r="AQ177" s="309"/>
      <c r="AR177" s="309" t="s">
        <v>289</v>
      </c>
      <c r="AS177" s="321"/>
    </row>
    <row r="178" spans="1:45" s="322" customFormat="1" ht="14.25" customHeight="1" hidden="1">
      <c r="A178" s="424" t="s">
        <v>603</v>
      </c>
      <c r="B178" s="396" t="s">
        <v>614</v>
      </c>
      <c r="C178" s="446" t="s">
        <v>568</v>
      </c>
      <c r="D178" s="331" t="s">
        <v>356</v>
      </c>
      <c r="E178" s="485"/>
      <c r="F178" s="309" t="s">
        <v>289</v>
      </c>
      <c r="G178" s="309"/>
      <c r="H178" s="309" t="s">
        <v>289</v>
      </c>
      <c r="I178" s="309"/>
      <c r="J178" s="309" t="s">
        <v>289</v>
      </c>
      <c r="K178" s="309"/>
      <c r="L178" s="332" t="s">
        <v>289</v>
      </c>
      <c r="M178" s="309"/>
      <c r="N178" s="332" t="s">
        <v>289</v>
      </c>
      <c r="O178" s="332"/>
      <c r="P178" s="309" t="s">
        <v>289</v>
      </c>
      <c r="Q178" s="332"/>
      <c r="R178" s="309" t="s">
        <v>289</v>
      </c>
      <c r="S178" s="309"/>
      <c r="T178" s="332" t="s">
        <v>289</v>
      </c>
      <c r="U178" s="332"/>
      <c r="V178" s="309" t="s">
        <v>289</v>
      </c>
      <c r="W178" s="309"/>
      <c r="X178" s="371" t="s">
        <v>289</v>
      </c>
      <c r="Y178" s="398"/>
      <c r="Z178" s="372" t="s">
        <v>289</v>
      </c>
      <c r="AA178" s="332"/>
      <c r="AB178" s="309" t="s">
        <v>289</v>
      </c>
      <c r="AC178" s="309"/>
      <c r="AD178" s="309" t="s">
        <v>289</v>
      </c>
      <c r="AE178" s="309"/>
      <c r="AF178" s="309" t="s">
        <v>289</v>
      </c>
      <c r="AG178" s="309"/>
      <c r="AH178" s="309" t="s">
        <v>289</v>
      </c>
      <c r="AI178" s="309"/>
      <c r="AJ178" s="309" t="s">
        <v>289</v>
      </c>
      <c r="AK178" s="309"/>
      <c r="AL178" s="309" t="s">
        <v>289</v>
      </c>
      <c r="AM178" s="309"/>
      <c r="AN178" s="309" t="s">
        <v>289</v>
      </c>
      <c r="AO178" s="309"/>
      <c r="AP178" s="309" t="s">
        <v>289</v>
      </c>
      <c r="AQ178" s="309"/>
      <c r="AR178" s="309" t="s">
        <v>289</v>
      </c>
      <c r="AS178" s="321"/>
    </row>
    <row r="179" spans="1:45" s="322" customFormat="1" ht="56.25" hidden="1">
      <c r="A179" s="487" t="s">
        <v>615</v>
      </c>
      <c r="B179" s="406" t="s">
        <v>616</v>
      </c>
      <c r="C179" s="407" t="s">
        <v>568</v>
      </c>
      <c r="D179" s="444" t="s">
        <v>356</v>
      </c>
      <c r="E179" s="465"/>
      <c r="F179" s="309" t="s">
        <v>289</v>
      </c>
      <c r="G179" s="309"/>
      <c r="H179" s="309" t="s">
        <v>289</v>
      </c>
      <c r="I179" s="309"/>
      <c r="J179" s="309" t="s">
        <v>289</v>
      </c>
      <c r="K179" s="309"/>
      <c r="L179" s="309" t="s">
        <v>289</v>
      </c>
      <c r="M179" s="309"/>
      <c r="N179" s="309" t="s">
        <v>289</v>
      </c>
      <c r="O179" s="309"/>
      <c r="P179" s="309" t="s">
        <v>289</v>
      </c>
      <c r="Q179" s="309"/>
      <c r="R179" s="309" t="s">
        <v>289</v>
      </c>
      <c r="S179" s="309"/>
      <c r="T179" s="309" t="s">
        <v>289</v>
      </c>
      <c r="U179" s="309"/>
      <c r="V179" s="309" t="s">
        <v>289</v>
      </c>
      <c r="W179" s="309"/>
      <c r="X179" s="397" t="s">
        <v>289</v>
      </c>
      <c r="Y179" s="436"/>
      <c r="Z179" s="398" t="s">
        <v>289</v>
      </c>
      <c r="AA179" s="309"/>
      <c r="AB179" s="309" t="s">
        <v>289</v>
      </c>
      <c r="AC179" s="309"/>
      <c r="AD179" s="309" t="s">
        <v>289</v>
      </c>
      <c r="AE179" s="309"/>
      <c r="AF179" s="309" t="s">
        <v>289</v>
      </c>
      <c r="AG179" s="309"/>
      <c r="AH179" s="309" t="s">
        <v>289</v>
      </c>
      <c r="AI179" s="309"/>
      <c r="AJ179" s="309" t="s">
        <v>289</v>
      </c>
      <c r="AK179" s="309"/>
      <c r="AL179" s="309" t="s">
        <v>289</v>
      </c>
      <c r="AM179" s="309"/>
      <c r="AN179" s="309" t="s">
        <v>289</v>
      </c>
      <c r="AO179" s="309"/>
      <c r="AP179" s="309" t="s">
        <v>289</v>
      </c>
      <c r="AQ179" s="309"/>
      <c r="AR179" s="309" t="s">
        <v>289</v>
      </c>
      <c r="AS179" s="321"/>
    </row>
    <row r="180" spans="1:45" s="328" customFormat="1" ht="12.75" hidden="1">
      <c r="A180" s="424" t="s">
        <v>46</v>
      </c>
      <c r="B180" s="324"/>
      <c r="C180" s="410"/>
      <c r="D180" s="410"/>
      <c r="E180" s="463"/>
      <c r="F180" s="400"/>
      <c r="G180" s="400"/>
      <c r="H180" s="400"/>
      <c r="I180" s="326"/>
      <c r="J180" s="400"/>
      <c r="K180" s="866"/>
      <c r="L180" s="400"/>
      <c r="M180" s="866"/>
      <c r="N180" s="400"/>
      <c r="O180" s="326"/>
      <c r="P180" s="400"/>
      <c r="Q180" s="326"/>
      <c r="R180" s="400"/>
      <c r="S180" s="866"/>
      <c r="T180" s="400"/>
      <c r="U180" s="326"/>
      <c r="V180" s="400"/>
      <c r="W180" s="866"/>
      <c r="X180" s="401"/>
      <c r="Y180" s="872"/>
      <c r="Z180" s="411"/>
      <c r="AA180" s="326"/>
      <c r="AB180" s="400"/>
      <c r="AC180" s="326"/>
      <c r="AD180" s="400"/>
      <c r="AE180" s="326"/>
      <c r="AF180" s="400"/>
      <c r="AG180" s="326"/>
      <c r="AH180" s="400"/>
      <c r="AI180" s="400"/>
      <c r="AJ180" s="400"/>
      <c r="AK180" s="400"/>
      <c r="AL180" s="400"/>
      <c r="AM180" s="326"/>
      <c r="AN180" s="400"/>
      <c r="AO180" s="400"/>
      <c r="AP180" s="400"/>
      <c r="AQ180" s="326"/>
      <c r="AR180" s="326"/>
      <c r="AS180" s="327"/>
    </row>
    <row r="181" spans="1:45" s="322" customFormat="1" ht="22.5" hidden="1">
      <c r="A181" s="424" t="s">
        <v>591</v>
      </c>
      <c r="B181" s="330" t="s">
        <v>617</v>
      </c>
      <c r="C181" s="330" t="s">
        <v>568</v>
      </c>
      <c r="D181" s="331" t="s">
        <v>356</v>
      </c>
      <c r="E181" s="464"/>
      <c r="F181" s="332" t="s">
        <v>289</v>
      </c>
      <c r="G181" s="332"/>
      <c r="H181" s="332" t="s">
        <v>289</v>
      </c>
      <c r="I181" s="332"/>
      <c r="J181" s="332" t="s">
        <v>289</v>
      </c>
      <c r="K181" s="867"/>
      <c r="L181" s="332" t="s">
        <v>289</v>
      </c>
      <c r="M181" s="867"/>
      <c r="N181" s="332" t="s">
        <v>289</v>
      </c>
      <c r="O181" s="332"/>
      <c r="P181" s="332" t="s">
        <v>289</v>
      </c>
      <c r="Q181" s="332"/>
      <c r="R181" s="332" t="s">
        <v>289</v>
      </c>
      <c r="S181" s="867"/>
      <c r="T181" s="332" t="s">
        <v>289</v>
      </c>
      <c r="U181" s="332"/>
      <c r="V181" s="332" t="s">
        <v>289</v>
      </c>
      <c r="W181" s="867"/>
      <c r="X181" s="371" t="s">
        <v>289</v>
      </c>
      <c r="Y181" s="873"/>
      <c r="Z181" s="372" t="s">
        <v>289</v>
      </c>
      <c r="AA181" s="332"/>
      <c r="AB181" s="332" t="s">
        <v>289</v>
      </c>
      <c r="AC181" s="332"/>
      <c r="AD181" s="332" t="s">
        <v>289</v>
      </c>
      <c r="AE181" s="332"/>
      <c r="AF181" s="332" t="s">
        <v>289</v>
      </c>
      <c r="AG181" s="332"/>
      <c r="AH181" s="332" t="s">
        <v>289</v>
      </c>
      <c r="AI181" s="332"/>
      <c r="AJ181" s="332" t="s">
        <v>289</v>
      </c>
      <c r="AK181" s="332"/>
      <c r="AL181" s="332" t="s">
        <v>289</v>
      </c>
      <c r="AM181" s="332"/>
      <c r="AN181" s="332" t="s">
        <v>289</v>
      </c>
      <c r="AO181" s="332"/>
      <c r="AP181" s="332" t="s">
        <v>289</v>
      </c>
      <c r="AQ181" s="332"/>
      <c r="AR181" s="332" t="s">
        <v>289</v>
      </c>
      <c r="AS181" s="321"/>
    </row>
    <row r="182" spans="1:45" s="328" customFormat="1" ht="12.75" hidden="1">
      <c r="A182" s="491" t="s">
        <v>46</v>
      </c>
      <c r="B182" s="324"/>
      <c r="C182" s="462"/>
      <c r="D182" s="410"/>
      <c r="E182" s="488"/>
      <c r="F182" s="400"/>
      <c r="G182" s="400"/>
      <c r="H182" s="400"/>
      <c r="I182" s="326"/>
      <c r="J182" s="400"/>
      <c r="K182" s="866"/>
      <c r="L182" s="400"/>
      <c r="M182" s="866"/>
      <c r="N182" s="400"/>
      <c r="O182" s="326"/>
      <c r="P182" s="400"/>
      <c r="Q182" s="326"/>
      <c r="R182" s="400"/>
      <c r="S182" s="866"/>
      <c r="T182" s="400"/>
      <c r="U182" s="326"/>
      <c r="V182" s="400"/>
      <c r="W182" s="866"/>
      <c r="X182" s="401"/>
      <c r="Y182" s="872"/>
      <c r="Z182" s="411"/>
      <c r="AA182" s="326"/>
      <c r="AB182" s="400"/>
      <c r="AC182" s="326"/>
      <c r="AD182" s="400"/>
      <c r="AE182" s="400"/>
      <c r="AF182" s="326"/>
      <c r="AG182" s="400"/>
      <c r="AH182" s="326"/>
      <c r="AI182" s="400"/>
      <c r="AJ182" s="400"/>
      <c r="AK182" s="400"/>
      <c r="AL182" s="400"/>
      <c r="AM182" s="400"/>
      <c r="AN182" s="326"/>
      <c r="AO182" s="400"/>
      <c r="AP182" s="400"/>
      <c r="AQ182" s="400"/>
      <c r="AR182" s="326"/>
      <c r="AS182" s="327"/>
    </row>
    <row r="183" spans="1:45" s="322" customFormat="1" ht="12.75" hidden="1">
      <c r="A183" s="491" t="s">
        <v>593</v>
      </c>
      <c r="B183" s="330" t="s">
        <v>618</v>
      </c>
      <c r="C183" s="330" t="s">
        <v>568</v>
      </c>
      <c r="D183" s="331" t="s">
        <v>356</v>
      </c>
      <c r="E183" s="484"/>
      <c r="F183" s="332" t="s">
        <v>289</v>
      </c>
      <c r="G183" s="332"/>
      <c r="H183" s="332" t="s">
        <v>289</v>
      </c>
      <c r="I183" s="332"/>
      <c r="J183" s="332" t="s">
        <v>289</v>
      </c>
      <c r="K183" s="867"/>
      <c r="L183" s="332" t="s">
        <v>289</v>
      </c>
      <c r="M183" s="867"/>
      <c r="N183" s="332" t="s">
        <v>289</v>
      </c>
      <c r="O183" s="332"/>
      <c r="P183" s="332" t="s">
        <v>289</v>
      </c>
      <c r="Q183" s="332"/>
      <c r="R183" s="332" t="s">
        <v>289</v>
      </c>
      <c r="S183" s="867"/>
      <c r="T183" s="332" t="s">
        <v>289</v>
      </c>
      <c r="U183" s="332"/>
      <c r="V183" s="332" t="s">
        <v>289</v>
      </c>
      <c r="W183" s="867"/>
      <c r="X183" s="371" t="s">
        <v>289</v>
      </c>
      <c r="Y183" s="873"/>
      <c r="Z183" s="372" t="s">
        <v>289</v>
      </c>
      <c r="AA183" s="332"/>
      <c r="AB183" s="332" t="s">
        <v>289</v>
      </c>
      <c r="AC183" s="332"/>
      <c r="AD183" s="332" t="s">
        <v>289</v>
      </c>
      <c r="AE183" s="332"/>
      <c r="AF183" s="332" t="s">
        <v>289</v>
      </c>
      <c r="AG183" s="332"/>
      <c r="AH183" s="332" t="s">
        <v>289</v>
      </c>
      <c r="AI183" s="332"/>
      <c r="AJ183" s="332" t="s">
        <v>289</v>
      </c>
      <c r="AK183" s="332"/>
      <c r="AL183" s="332" t="s">
        <v>289</v>
      </c>
      <c r="AM183" s="332"/>
      <c r="AN183" s="332" t="s">
        <v>289</v>
      </c>
      <c r="AO183" s="332"/>
      <c r="AP183" s="332" t="s">
        <v>289</v>
      </c>
      <c r="AQ183" s="332"/>
      <c r="AR183" s="332" t="s">
        <v>289</v>
      </c>
      <c r="AS183" s="321"/>
    </row>
    <row r="184" spans="1:45" s="322" customFormat="1" ht="22.5" hidden="1">
      <c r="A184" s="491" t="s">
        <v>595</v>
      </c>
      <c r="B184" s="396" t="s">
        <v>619</v>
      </c>
      <c r="C184" s="446" t="s">
        <v>568</v>
      </c>
      <c r="D184" s="331" t="s">
        <v>356</v>
      </c>
      <c r="E184" s="465"/>
      <c r="F184" s="309" t="s">
        <v>289</v>
      </c>
      <c r="G184" s="309"/>
      <c r="H184" s="309" t="s">
        <v>289</v>
      </c>
      <c r="I184" s="309"/>
      <c r="J184" s="309" t="s">
        <v>289</v>
      </c>
      <c r="K184" s="309"/>
      <c r="L184" s="332" t="s">
        <v>289</v>
      </c>
      <c r="M184" s="309"/>
      <c r="N184" s="332" t="s">
        <v>289</v>
      </c>
      <c r="O184" s="332"/>
      <c r="P184" s="309" t="s">
        <v>289</v>
      </c>
      <c r="Q184" s="332"/>
      <c r="R184" s="309" t="s">
        <v>289</v>
      </c>
      <c r="S184" s="309"/>
      <c r="T184" s="332" t="s">
        <v>289</v>
      </c>
      <c r="U184" s="332"/>
      <c r="V184" s="309" t="s">
        <v>289</v>
      </c>
      <c r="W184" s="309"/>
      <c r="X184" s="371" t="s">
        <v>289</v>
      </c>
      <c r="Y184" s="398"/>
      <c r="Z184" s="372" t="s">
        <v>289</v>
      </c>
      <c r="AA184" s="332"/>
      <c r="AB184" s="309" t="s">
        <v>289</v>
      </c>
      <c r="AC184" s="309"/>
      <c r="AD184" s="309" t="s">
        <v>289</v>
      </c>
      <c r="AE184" s="309"/>
      <c r="AF184" s="309" t="s">
        <v>289</v>
      </c>
      <c r="AG184" s="309"/>
      <c r="AH184" s="309" t="s">
        <v>289</v>
      </c>
      <c r="AI184" s="309"/>
      <c r="AJ184" s="309" t="s">
        <v>289</v>
      </c>
      <c r="AK184" s="309"/>
      <c r="AL184" s="309" t="s">
        <v>289</v>
      </c>
      <c r="AM184" s="309"/>
      <c r="AN184" s="309" t="s">
        <v>289</v>
      </c>
      <c r="AO184" s="309"/>
      <c r="AP184" s="309" t="s">
        <v>289</v>
      </c>
      <c r="AQ184" s="309"/>
      <c r="AR184" s="309" t="s">
        <v>289</v>
      </c>
      <c r="AS184" s="321"/>
    </row>
    <row r="185" spans="1:45" s="322" customFormat="1" ht="15" customHeight="1" hidden="1">
      <c r="A185" s="491" t="s">
        <v>599</v>
      </c>
      <c r="B185" s="396" t="s">
        <v>620</v>
      </c>
      <c r="C185" s="446" t="s">
        <v>568</v>
      </c>
      <c r="D185" s="331" t="s">
        <v>356</v>
      </c>
      <c r="E185" s="465"/>
      <c r="F185" s="309" t="s">
        <v>289</v>
      </c>
      <c r="G185" s="309"/>
      <c r="H185" s="309" t="s">
        <v>289</v>
      </c>
      <c r="I185" s="309"/>
      <c r="J185" s="309" t="s">
        <v>289</v>
      </c>
      <c r="K185" s="309"/>
      <c r="L185" s="332" t="s">
        <v>289</v>
      </c>
      <c r="M185" s="309"/>
      <c r="N185" s="332" t="s">
        <v>289</v>
      </c>
      <c r="O185" s="332"/>
      <c r="P185" s="309" t="s">
        <v>289</v>
      </c>
      <c r="Q185" s="332"/>
      <c r="R185" s="309" t="s">
        <v>289</v>
      </c>
      <c r="S185" s="309"/>
      <c r="T185" s="332" t="s">
        <v>289</v>
      </c>
      <c r="U185" s="332"/>
      <c r="V185" s="309" t="s">
        <v>289</v>
      </c>
      <c r="W185" s="309"/>
      <c r="X185" s="371" t="s">
        <v>289</v>
      </c>
      <c r="Y185" s="398"/>
      <c r="Z185" s="372" t="s">
        <v>289</v>
      </c>
      <c r="AA185" s="332"/>
      <c r="AB185" s="309" t="s">
        <v>289</v>
      </c>
      <c r="AC185" s="309"/>
      <c r="AD185" s="309" t="s">
        <v>289</v>
      </c>
      <c r="AE185" s="309"/>
      <c r="AF185" s="309" t="s">
        <v>289</v>
      </c>
      <c r="AG185" s="309"/>
      <c r="AH185" s="309" t="s">
        <v>289</v>
      </c>
      <c r="AI185" s="309"/>
      <c r="AJ185" s="309" t="s">
        <v>289</v>
      </c>
      <c r="AK185" s="309"/>
      <c r="AL185" s="309" t="s">
        <v>289</v>
      </c>
      <c r="AM185" s="309"/>
      <c r="AN185" s="309" t="s">
        <v>289</v>
      </c>
      <c r="AO185" s="309"/>
      <c r="AP185" s="309" t="s">
        <v>289</v>
      </c>
      <c r="AQ185" s="309"/>
      <c r="AR185" s="309" t="s">
        <v>289</v>
      </c>
      <c r="AS185" s="321"/>
    </row>
    <row r="186" spans="1:45" s="322" customFormat="1" ht="12.75" hidden="1">
      <c r="A186" s="491" t="s">
        <v>609</v>
      </c>
      <c r="B186" s="396" t="s">
        <v>621</v>
      </c>
      <c r="C186" s="446" t="s">
        <v>568</v>
      </c>
      <c r="D186" s="331" t="s">
        <v>356</v>
      </c>
      <c r="E186" s="465"/>
      <c r="F186" s="309" t="s">
        <v>289</v>
      </c>
      <c r="G186" s="309"/>
      <c r="H186" s="309" t="s">
        <v>289</v>
      </c>
      <c r="I186" s="309"/>
      <c r="J186" s="309" t="s">
        <v>289</v>
      </c>
      <c r="K186" s="309"/>
      <c r="L186" s="332" t="s">
        <v>289</v>
      </c>
      <c r="M186" s="309"/>
      <c r="N186" s="332" t="s">
        <v>289</v>
      </c>
      <c r="O186" s="332"/>
      <c r="P186" s="309" t="s">
        <v>289</v>
      </c>
      <c r="Q186" s="332"/>
      <c r="R186" s="309" t="s">
        <v>289</v>
      </c>
      <c r="S186" s="309"/>
      <c r="T186" s="332" t="s">
        <v>289</v>
      </c>
      <c r="U186" s="332"/>
      <c r="V186" s="309" t="s">
        <v>289</v>
      </c>
      <c r="W186" s="309"/>
      <c r="X186" s="371" t="s">
        <v>289</v>
      </c>
      <c r="Y186" s="398"/>
      <c r="Z186" s="372" t="s">
        <v>289</v>
      </c>
      <c r="AA186" s="332"/>
      <c r="AB186" s="309" t="s">
        <v>289</v>
      </c>
      <c r="AC186" s="309"/>
      <c r="AD186" s="309" t="s">
        <v>289</v>
      </c>
      <c r="AE186" s="309"/>
      <c r="AF186" s="309" t="s">
        <v>289</v>
      </c>
      <c r="AG186" s="309"/>
      <c r="AH186" s="309" t="s">
        <v>289</v>
      </c>
      <c r="AI186" s="309"/>
      <c r="AJ186" s="309" t="s">
        <v>289</v>
      </c>
      <c r="AK186" s="309"/>
      <c r="AL186" s="309" t="s">
        <v>289</v>
      </c>
      <c r="AM186" s="309"/>
      <c r="AN186" s="309" t="s">
        <v>289</v>
      </c>
      <c r="AO186" s="309"/>
      <c r="AP186" s="309" t="s">
        <v>289</v>
      </c>
      <c r="AQ186" s="309"/>
      <c r="AR186" s="309" t="s">
        <v>289</v>
      </c>
      <c r="AS186" s="321"/>
    </row>
    <row r="187" spans="1:45" s="322" customFormat="1" ht="12.75" hidden="1">
      <c r="A187" s="491" t="s">
        <v>622</v>
      </c>
      <c r="B187" s="396" t="s">
        <v>623</v>
      </c>
      <c r="C187" s="446" t="s">
        <v>568</v>
      </c>
      <c r="D187" s="331" t="s">
        <v>356</v>
      </c>
      <c r="E187" s="465"/>
      <c r="F187" s="309" t="s">
        <v>289</v>
      </c>
      <c r="G187" s="309"/>
      <c r="H187" s="309" t="s">
        <v>289</v>
      </c>
      <c r="I187" s="309"/>
      <c r="J187" s="309" t="s">
        <v>289</v>
      </c>
      <c r="K187" s="309"/>
      <c r="L187" s="332" t="s">
        <v>289</v>
      </c>
      <c r="M187" s="309"/>
      <c r="N187" s="332" t="s">
        <v>289</v>
      </c>
      <c r="O187" s="332"/>
      <c r="P187" s="309" t="s">
        <v>289</v>
      </c>
      <c r="Q187" s="332"/>
      <c r="R187" s="309" t="s">
        <v>289</v>
      </c>
      <c r="S187" s="309"/>
      <c r="T187" s="332" t="s">
        <v>289</v>
      </c>
      <c r="U187" s="332"/>
      <c r="V187" s="309" t="s">
        <v>289</v>
      </c>
      <c r="W187" s="309"/>
      <c r="X187" s="371" t="s">
        <v>289</v>
      </c>
      <c r="Y187" s="398"/>
      <c r="Z187" s="372" t="s">
        <v>289</v>
      </c>
      <c r="AA187" s="332"/>
      <c r="AB187" s="309" t="s">
        <v>289</v>
      </c>
      <c r="AC187" s="309"/>
      <c r="AD187" s="309" t="s">
        <v>289</v>
      </c>
      <c r="AE187" s="309"/>
      <c r="AF187" s="309" t="s">
        <v>289</v>
      </c>
      <c r="AG187" s="309"/>
      <c r="AH187" s="309" t="s">
        <v>289</v>
      </c>
      <c r="AI187" s="309"/>
      <c r="AJ187" s="309" t="s">
        <v>289</v>
      </c>
      <c r="AK187" s="309"/>
      <c r="AL187" s="309" t="s">
        <v>289</v>
      </c>
      <c r="AM187" s="309"/>
      <c r="AN187" s="309" t="s">
        <v>289</v>
      </c>
      <c r="AO187" s="309"/>
      <c r="AP187" s="309" t="s">
        <v>289</v>
      </c>
      <c r="AQ187" s="309"/>
      <c r="AR187" s="309" t="s">
        <v>289</v>
      </c>
      <c r="AS187" s="321"/>
    </row>
    <row r="188" spans="1:45" s="322" customFormat="1" ht="12.75" hidden="1">
      <c r="A188" s="491" t="s">
        <v>601</v>
      </c>
      <c r="B188" s="396" t="s">
        <v>624</v>
      </c>
      <c r="C188" s="446" t="s">
        <v>568</v>
      </c>
      <c r="D188" s="331" t="s">
        <v>356</v>
      </c>
      <c r="E188" s="465"/>
      <c r="F188" s="309" t="s">
        <v>289</v>
      </c>
      <c r="G188" s="309"/>
      <c r="H188" s="309" t="s">
        <v>289</v>
      </c>
      <c r="I188" s="309"/>
      <c r="J188" s="309" t="s">
        <v>289</v>
      </c>
      <c r="K188" s="309"/>
      <c r="L188" s="332" t="s">
        <v>289</v>
      </c>
      <c r="M188" s="309"/>
      <c r="N188" s="332" t="s">
        <v>289</v>
      </c>
      <c r="O188" s="332"/>
      <c r="P188" s="309" t="s">
        <v>289</v>
      </c>
      <c r="Q188" s="332"/>
      <c r="R188" s="309" t="s">
        <v>289</v>
      </c>
      <c r="S188" s="309"/>
      <c r="T188" s="332" t="s">
        <v>289</v>
      </c>
      <c r="U188" s="332"/>
      <c r="V188" s="309" t="s">
        <v>289</v>
      </c>
      <c r="W188" s="309"/>
      <c r="X188" s="371" t="s">
        <v>289</v>
      </c>
      <c r="Y188" s="398"/>
      <c r="Z188" s="372" t="s">
        <v>289</v>
      </c>
      <c r="AA188" s="332"/>
      <c r="AB188" s="309" t="s">
        <v>289</v>
      </c>
      <c r="AC188" s="309"/>
      <c r="AD188" s="309" t="s">
        <v>289</v>
      </c>
      <c r="AE188" s="309"/>
      <c r="AF188" s="309" t="s">
        <v>289</v>
      </c>
      <c r="AG188" s="309"/>
      <c r="AH188" s="309" t="s">
        <v>289</v>
      </c>
      <c r="AI188" s="309"/>
      <c r="AJ188" s="309" t="s">
        <v>289</v>
      </c>
      <c r="AK188" s="309"/>
      <c r="AL188" s="309" t="s">
        <v>289</v>
      </c>
      <c r="AM188" s="309"/>
      <c r="AN188" s="309" t="s">
        <v>289</v>
      </c>
      <c r="AO188" s="309"/>
      <c r="AP188" s="309" t="s">
        <v>289</v>
      </c>
      <c r="AQ188" s="309"/>
      <c r="AR188" s="309" t="s">
        <v>289</v>
      </c>
      <c r="AS188" s="321"/>
    </row>
    <row r="189" spans="1:45" s="322" customFormat="1" ht="16.5" customHeight="1" hidden="1">
      <c r="A189" s="424" t="s">
        <v>603</v>
      </c>
      <c r="B189" s="396" t="s">
        <v>625</v>
      </c>
      <c r="C189" s="446" t="s">
        <v>568</v>
      </c>
      <c r="D189" s="331" t="s">
        <v>356</v>
      </c>
      <c r="E189" s="465"/>
      <c r="F189" s="309" t="s">
        <v>289</v>
      </c>
      <c r="G189" s="309"/>
      <c r="H189" s="309" t="s">
        <v>289</v>
      </c>
      <c r="I189" s="309"/>
      <c r="J189" s="309" t="s">
        <v>289</v>
      </c>
      <c r="K189" s="309"/>
      <c r="L189" s="332" t="s">
        <v>289</v>
      </c>
      <c r="M189" s="309"/>
      <c r="N189" s="332" t="s">
        <v>289</v>
      </c>
      <c r="O189" s="332"/>
      <c r="P189" s="309" t="s">
        <v>289</v>
      </c>
      <c r="Q189" s="332"/>
      <c r="R189" s="309" t="s">
        <v>289</v>
      </c>
      <c r="S189" s="309"/>
      <c r="T189" s="332" t="s">
        <v>289</v>
      </c>
      <c r="U189" s="332"/>
      <c r="V189" s="309" t="s">
        <v>289</v>
      </c>
      <c r="W189" s="309"/>
      <c r="X189" s="371" t="s">
        <v>289</v>
      </c>
      <c r="Y189" s="398"/>
      <c r="Z189" s="372" t="s">
        <v>289</v>
      </c>
      <c r="AA189" s="332"/>
      <c r="AB189" s="309" t="s">
        <v>289</v>
      </c>
      <c r="AC189" s="309"/>
      <c r="AD189" s="309" t="s">
        <v>289</v>
      </c>
      <c r="AE189" s="309"/>
      <c r="AF189" s="309" t="s">
        <v>289</v>
      </c>
      <c r="AG189" s="309"/>
      <c r="AH189" s="309" t="s">
        <v>289</v>
      </c>
      <c r="AI189" s="309"/>
      <c r="AJ189" s="309" t="s">
        <v>289</v>
      </c>
      <c r="AK189" s="309"/>
      <c r="AL189" s="309" t="s">
        <v>289</v>
      </c>
      <c r="AM189" s="309"/>
      <c r="AN189" s="309" t="s">
        <v>289</v>
      </c>
      <c r="AO189" s="309"/>
      <c r="AP189" s="309" t="s">
        <v>289</v>
      </c>
      <c r="AQ189" s="309"/>
      <c r="AR189" s="309" t="s">
        <v>289</v>
      </c>
      <c r="AS189" s="321"/>
    </row>
    <row r="190" spans="1:45" s="494" customFormat="1" ht="33.75" hidden="1">
      <c r="A190" s="319" t="s">
        <v>626</v>
      </c>
      <c r="B190" s="407" t="s">
        <v>627</v>
      </c>
      <c r="C190" s="407" t="s">
        <v>568</v>
      </c>
      <c r="D190" s="444" t="s">
        <v>356</v>
      </c>
      <c r="E190" s="484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71"/>
      <c r="Y190" s="490"/>
      <c r="Z190" s="37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493"/>
    </row>
    <row r="191" spans="1:45" s="494" customFormat="1" ht="12.75" hidden="1">
      <c r="A191" s="424" t="s">
        <v>46</v>
      </c>
      <c r="B191" s="324"/>
      <c r="C191" s="462"/>
      <c r="D191" s="462"/>
      <c r="E191" s="463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60"/>
      <c r="Y191" s="445"/>
      <c r="Z191" s="361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26"/>
      <c r="AS191" s="493"/>
    </row>
    <row r="192" spans="1:45" s="494" customFormat="1" ht="12.75" hidden="1">
      <c r="A192" s="424" t="s">
        <v>628</v>
      </c>
      <c r="B192" s="330" t="s">
        <v>629</v>
      </c>
      <c r="C192" s="331" t="s">
        <v>568</v>
      </c>
      <c r="D192" s="331" t="s">
        <v>356</v>
      </c>
      <c r="E192" s="464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332"/>
      <c r="U192" s="332"/>
      <c r="V192" s="332"/>
      <c r="W192" s="332"/>
      <c r="X192" s="371"/>
      <c r="Y192" s="417"/>
      <c r="Z192" s="372"/>
      <c r="AA192" s="332"/>
      <c r="AB192" s="332"/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  <c r="AN192" s="332"/>
      <c r="AO192" s="332"/>
      <c r="AP192" s="332"/>
      <c r="AQ192" s="332"/>
      <c r="AR192" s="332"/>
      <c r="AS192" s="493"/>
    </row>
    <row r="193" spans="1:45" s="494" customFormat="1" ht="33.75" hidden="1">
      <c r="A193" s="424" t="s">
        <v>630</v>
      </c>
      <c r="B193" s="396" t="s">
        <v>631</v>
      </c>
      <c r="C193" s="446" t="s">
        <v>568</v>
      </c>
      <c r="D193" s="331" t="s">
        <v>356</v>
      </c>
      <c r="E193" s="465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97"/>
      <c r="Y193" s="436"/>
      <c r="Z193" s="398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493"/>
    </row>
    <row r="194" spans="1:45" s="494" customFormat="1" ht="112.5" hidden="1">
      <c r="A194" s="495" t="s">
        <v>632</v>
      </c>
      <c r="B194" s="396" t="s">
        <v>633</v>
      </c>
      <c r="C194" s="446" t="s">
        <v>568</v>
      </c>
      <c r="D194" s="331" t="s">
        <v>356</v>
      </c>
      <c r="E194" s="465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97"/>
      <c r="Y194" s="436"/>
      <c r="Z194" s="398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493"/>
    </row>
    <row r="195" spans="1:45" s="322" customFormat="1" ht="36.75" customHeight="1" hidden="1">
      <c r="A195" s="432" t="s">
        <v>634</v>
      </c>
      <c r="B195" s="406" t="s">
        <v>635</v>
      </c>
      <c r="C195" s="407" t="s">
        <v>568</v>
      </c>
      <c r="D195" s="444" t="s">
        <v>356</v>
      </c>
      <c r="E195" s="464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2"/>
      <c r="U195" s="332"/>
      <c r="V195" s="332"/>
      <c r="W195" s="332"/>
      <c r="X195" s="371"/>
      <c r="Y195" s="417"/>
      <c r="Z195" s="372"/>
      <c r="AA195" s="332"/>
      <c r="AB195" s="332"/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21"/>
    </row>
    <row r="196" spans="1:45" s="322" customFormat="1" ht="42.75" customHeight="1" hidden="1">
      <c r="A196" s="319" t="s">
        <v>636</v>
      </c>
      <c r="B196" s="406" t="s">
        <v>637</v>
      </c>
      <c r="C196" s="407" t="s">
        <v>568</v>
      </c>
      <c r="D196" s="444" t="s">
        <v>356</v>
      </c>
      <c r="E196" s="464"/>
      <c r="F196" s="332"/>
      <c r="G196" s="332"/>
      <c r="H196" s="332"/>
      <c r="I196" s="332"/>
      <c r="J196" s="332"/>
      <c r="K196" s="332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97"/>
      <c r="Y196" s="398"/>
      <c r="Z196" s="398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21"/>
    </row>
    <row r="197" spans="1:45" s="322" customFormat="1" ht="67.5" hidden="1">
      <c r="A197" s="319" t="s">
        <v>638</v>
      </c>
      <c r="B197" s="406" t="s">
        <v>639</v>
      </c>
      <c r="C197" s="407" t="s">
        <v>588</v>
      </c>
      <c r="D197" s="444" t="s">
        <v>356</v>
      </c>
      <c r="E197" s="464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71"/>
      <c r="Y197" s="417"/>
      <c r="Z197" s="372"/>
      <c r="AA197" s="332"/>
      <c r="AB197" s="332"/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21"/>
    </row>
    <row r="198" spans="1:45" s="498" customFormat="1" ht="135" hidden="1">
      <c r="A198" s="432" t="s">
        <v>640</v>
      </c>
      <c r="B198" s="407" t="s">
        <v>641</v>
      </c>
      <c r="C198" s="320" t="s">
        <v>355</v>
      </c>
      <c r="D198" s="444" t="s">
        <v>356</v>
      </c>
      <c r="E198" s="496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97"/>
      <c r="Y198" s="475"/>
      <c r="Z198" s="398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497"/>
    </row>
    <row r="199" spans="1:45" s="322" customFormat="1" ht="58.5" customHeight="1" hidden="1">
      <c r="A199" s="432" t="s">
        <v>642</v>
      </c>
      <c r="B199" s="406" t="s">
        <v>643</v>
      </c>
      <c r="C199" s="407" t="s">
        <v>588</v>
      </c>
      <c r="D199" s="444" t="s">
        <v>356</v>
      </c>
      <c r="E199" s="465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97"/>
      <c r="Y199" s="436"/>
      <c r="Z199" s="398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21"/>
    </row>
    <row r="200" spans="1:45" s="322" customFormat="1" ht="67.5" hidden="1">
      <c r="A200" s="319" t="s">
        <v>644</v>
      </c>
      <c r="B200" s="406" t="s">
        <v>645</v>
      </c>
      <c r="C200" s="407" t="s">
        <v>588</v>
      </c>
      <c r="D200" s="444" t="s">
        <v>356</v>
      </c>
      <c r="E200" s="465"/>
      <c r="F200" s="309" t="s">
        <v>289</v>
      </c>
      <c r="G200" s="309"/>
      <c r="H200" s="309" t="s">
        <v>289</v>
      </c>
      <c r="I200" s="309"/>
      <c r="J200" s="309" t="s">
        <v>289</v>
      </c>
      <c r="K200" s="309"/>
      <c r="L200" s="309" t="s">
        <v>289</v>
      </c>
      <c r="M200" s="309"/>
      <c r="N200" s="309" t="s">
        <v>289</v>
      </c>
      <c r="O200" s="309"/>
      <c r="P200" s="309" t="s">
        <v>289</v>
      </c>
      <c r="Q200" s="309"/>
      <c r="R200" s="309" t="s">
        <v>289</v>
      </c>
      <c r="S200" s="309"/>
      <c r="T200" s="309" t="s">
        <v>289</v>
      </c>
      <c r="U200" s="309"/>
      <c r="V200" s="309" t="s">
        <v>289</v>
      </c>
      <c r="W200" s="309"/>
      <c r="X200" s="397" t="s">
        <v>289</v>
      </c>
      <c r="Y200" s="436"/>
      <c r="Z200" s="398" t="s">
        <v>289</v>
      </c>
      <c r="AA200" s="309"/>
      <c r="AB200" s="309" t="s">
        <v>289</v>
      </c>
      <c r="AC200" s="309"/>
      <c r="AD200" s="309" t="s">
        <v>289</v>
      </c>
      <c r="AE200" s="309"/>
      <c r="AF200" s="309" t="s">
        <v>289</v>
      </c>
      <c r="AG200" s="309"/>
      <c r="AH200" s="309" t="s">
        <v>289</v>
      </c>
      <c r="AI200" s="309"/>
      <c r="AJ200" s="309" t="s">
        <v>289</v>
      </c>
      <c r="AK200" s="309"/>
      <c r="AL200" s="309" t="s">
        <v>289</v>
      </c>
      <c r="AM200" s="309"/>
      <c r="AN200" s="309" t="s">
        <v>289</v>
      </c>
      <c r="AO200" s="309"/>
      <c r="AP200" s="309" t="s">
        <v>289</v>
      </c>
      <c r="AQ200" s="309"/>
      <c r="AR200" s="309" t="s">
        <v>289</v>
      </c>
      <c r="AS200" s="321"/>
    </row>
    <row r="201" spans="1:45" s="322" customFormat="1" ht="56.25" hidden="1">
      <c r="A201" s="319" t="s">
        <v>646</v>
      </c>
      <c r="B201" s="406" t="s">
        <v>647</v>
      </c>
      <c r="C201" s="407" t="s">
        <v>588</v>
      </c>
      <c r="D201" s="444" t="s">
        <v>356</v>
      </c>
      <c r="E201" s="465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97"/>
      <c r="Y201" s="436"/>
      <c r="Z201" s="398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21"/>
    </row>
    <row r="202" spans="1:45" s="328" customFormat="1" ht="12.75" hidden="1">
      <c r="A202" s="424" t="s">
        <v>46</v>
      </c>
      <c r="B202" s="324"/>
      <c r="C202" s="341"/>
      <c r="D202" s="341"/>
      <c r="E202" s="499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60"/>
      <c r="Y202" s="441"/>
      <c r="Z202" s="361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7"/>
    </row>
    <row r="203" spans="1:45" s="322" customFormat="1" ht="22.5" hidden="1">
      <c r="A203" s="424" t="s">
        <v>648</v>
      </c>
      <c r="B203" s="330" t="s">
        <v>649</v>
      </c>
      <c r="C203" s="331" t="s">
        <v>588</v>
      </c>
      <c r="D203" s="331" t="s">
        <v>356</v>
      </c>
      <c r="E203" s="464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32"/>
      <c r="U203" s="332"/>
      <c r="V203" s="332"/>
      <c r="W203" s="332"/>
      <c r="X203" s="371"/>
      <c r="Y203" s="417"/>
      <c r="Z203" s="37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21"/>
    </row>
    <row r="204" spans="1:45" s="322" customFormat="1" ht="22.5" hidden="1">
      <c r="A204" s="424" t="s">
        <v>650</v>
      </c>
      <c r="B204" s="330" t="s">
        <v>651</v>
      </c>
      <c r="C204" s="446" t="s">
        <v>588</v>
      </c>
      <c r="D204" s="331" t="s">
        <v>356</v>
      </c>
      <c r="E204" s="464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332"/>
      <c r="U204" s="332"/>
      <c r="V204" s="332"/>
      <c r="W204" s="332"/>
      <c r="X204" s="371"/>
      <c r="Y204" s="417"/>
      <c r="Z204" s="37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21"/>
    </row>
    <row r="205" spans="1:45" s="322" customFormat="1" ht="22.5" hidden="1">
      <c r="A205" s="424" t="s">
        <v>652</v>
      </c>
      <c r="B205" s="330" t="s">
        <v>653</v>
      </c>
      <c r="C205" s="446" t="s">
        <v>588</v>
      </c>
      <c r="D205" s="331" t="s">
        <v>356</v>
      </c>
      <c r="E205" s="464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  <c r="W205" s="332"/>
      <c r="X205" s="371"/>
      <c r="Y205" s="417"/>
      <c r="Z205" s="37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21"/>
    </row>
    <row r="206" spans="1:45" s="322" customFormat="1" ht="22.5" hidden="1">
      <c r="A206" s="319" t="s">
        <v>654</v>
      </c>
      <c r="B206" s="403" t="s">
        <v>655</v>
      </c>
      <c r="C206" s="407" t="s">
        <v>588</v>
      </c>
      <c r="D206" s="444" t="s">
        <v>356</v>
      </c>
      <c r="E206" s="464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71"/>
      <c r="Y206" s="417"/>
      <c r="Z206" s="37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21"/>
    </row>
    <row r="207" spans="1:45" s="328" customFormat="1" ht="12.75" hidden="1">
      <c r="A207" s="424" t="s">
        <v>46</v>
      </c>
      <c r="B207" s="324"/>
      <c r="C207" s="341"/>
      <c r="D207" s="341"/>
      <c r="E207" s="499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60"/>
      <c r="Y207" s="441"/>
      <c r="Z207" s="361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7"/>
    </row>
    <row r="208" spans="1:45" s="322" customFormat="1" ht="22.5" hidden="1">
      <c r="A208" s="424" t="s">
        <v>656</v>
      </c>
      <c r="B208" s="330" t="s">
        <v>657</v>
      </c>
      <c r="C208" s="331" t="s">
        <v>588</v>
      </c>
      <c r="D208" s="331" t="s">
        <v>356</v>
      </c>
      <c r="E208" s="464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  <c r="X208" s="371"/>
      <c r="Y208" s="417"/>
      <c r="Z208" s="37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21"/>
    </row>
    <row r="209" spans="1:45" s="322" customFormat="1" ht="22.5" hidden="1">
      <c r="A209" s="424" t="s">
        <v>658</v>
      </c>
      <c r="B209" s="330" t="s">
        <v>659</v>
      </c>
      <c r="C209" s="446" t="s">
        <v>588</v>
      </c>
      <c r="D209" s="331" t="s">
        <v>356</v>
      </c>
      <c r="E209" s="464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  <c r="X209" s="371"/>
      <c r="Y209" s="417"/>
      <c r="Z209" s="37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332"/>
      <c r="AK209" s="332"/>
      <c r="AL209" s="332"/>
      <c r="AM209" s="332"/>
      <c r="AN209" s="332"/>
      <c r="AO209" s="332"/>
      <c r="AP209" s="332"/>
      <c r="AQ209" s="332"/>
      <c r="AR209" s="332"/>
      <c r="AS209" s="321"/>
    </row>
    <row r="210" spans="1:45" s="322" customFormat="1" ht="33.75" hidden="1">
      <c r="A210" s="414" t="s">
        <v>660</v>
      </c>
      <c r="B210" s="406" t="s">
        <v>661</v>
      </c>
      <c r="C210" s="407" t="s">
        <v>355</v>
      </c>
      <c r="D210" s="444" t="s">
        <v>356</v>
      </c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500"/>
      <c r="V210" s="500"/>
      <c r="W210" s="431"/>
      <c r="X210" s="397"/>
      <c r="Y210" s="398"/>
      <c r="Z210" s="398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  <c r="AS210" s="321"/>
    </row>
    <row r="211" spans="1:45" s="322" customFormat="1" ht="45" hidden="1">
      <c r="A211" s="404" t="s">
        <v>662</v>
      </c>
      <c r="B211" s="396" t="s">
        <v>663</v>
      </c>
      <c r="C211" s="446" t="s">
        <v>355</v>
      </c>
      <c r="D211" s="331" t="s">
        <v>356</v>
      </c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500"/>
      <c r="V211" s="500"/>
      <c r="W211" s="431"/>
      <c r="X211" s="397"/>
      <c r="Y211" s="398"/>
      <c r="Z211" s="398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21"/>
    </row>
    <row r="212" spans="1:45" s="322" customFormat="1" ht="56.25" hidden="1">
      <c r="A212" s="414" t="s">
        <v>664</v>
      </c>
      <c r="B212" s="406" t="s">
        <v>665</v>
      </c>
      <c r="C212" s="407" t="s">
        <v>355</v>
      </c>
      <c r="D212" s="444" t="s">
        <v>356</v>
      </c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500"/>
      <c r="V212" s="500"/>
      <c r="W212" s="431"/>
      <c r="X212" s="397"/>
      <c r="Y212" s="398"/>
      <c r="Z212" s="398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  <c r="AO212" s="309"/>
      <c r="AP212" s="309"/>
      <c r="AQ212" s="309"/>
      <c r="AR212" s="309"/>
      <c r="AS212" s="321"/>
    </row>
    <row r="213" spans="1:45" s="355" customFormat="1" ht="45">
      <c r="A213" s="345" t="s">
        <v>666</v>
      </c>
      <c r="B213" s="419" t="s">
        <v>667</v>
      </c>
      <c r="C213" s="447" t="s">
        <v>355</v>
      </c>
      <c r="D213" s="447" t="s">
        <v>356</v>
      </c>
      <c r="E213" s="618">
        <f>'2. Расходы бюджета (1)'!D50</f>
        <v>0</v>
      </c>
      <c r="F213" s="387" t="s">
        <v>289</v>
      </c>
      <c r="G213" s="387" t="s">
        <v>289</v>
      </c>
      <c r="H213" s="387" t="s">
        <v>289</v>
      </c>
      <c r="I213" s="387"/>
      <c r="J213" s="387" t="s">
        <v>289</v>
      </c>
      <c r="K213" s="387"/>
      <c r="L213" s="387" t="s">
        <v>289</v>
      </c>
      <c r="M213" s="387"/>
      <c r="N213" s="387" t="s">
        <v>289</v>
      </c>
      <c r="O213" s="387"/>
      <c r="P213" s="387" t="s">
        <v>289</v>
      </c>
      <c r="Q213" s="387"/>
      <c r="R213" s="387" t="s">
        <v>289</v>
      </c>
      <c r="S213" s="387"/>
      <c r="T213" s="387" t="s">
        <v>289</v>
      </c>
      <c r="U213" s="387"/>
      <c r="V213" s="387" t="s">
        <v>289</v>
      </c>
      <c r="W213" s="393">
        <f>E213</f>
        <v>0</v>
      </c>
      <c r="X213" s="371" t="s">
        <v>289</v>
      </c>
      <c r="Y213" s="372" t="s">
        <v>289</v>
      </c>
      <c r="Z213" s="372" t="s">
        <v>289</v>
      </c>
      <c r="AA213" s="332" t="s">
        <v>289</v>
      </c>
      <c r="AB213" s="332" t="s">
        <v>289</v>
      </c>
      <c r="AC213" s="332" t="s">
        <v>289</v>
      </c>
      <c r="AD213" s="332" t="s">
        <v>289</v>
      </c>
      <c r="AE213" s="332" t="s">
        <v>289</v>
      </c>
      <c r="AF213" s="332" t="s">
        <v>289</v>
      </c>
      <c r="AG213" s="332" t="s">
        <v>289</v>
      </c>
      <c r="AH213" s="332" t="s">
        <v>289</v>
      </c>
      <c r="AI213" s="332" t="s">
        <v>289</v>
      </c>
      <c r="AJ213" s="332" t="s">
        <v>289</v>
      </c>
      <c r="AK213" s="332" t="s">
        <v>289</v>
      </c>
      <c r="AL213" s="332" t="s">
        <v>289</v>
      </c>
      <c r="AM213" s="332" t="s">
        <v>289</v>
      </c>
      <c r="AN213" s="332" t="s">
        <v>289</v>
      </c>
      <c r="AO213" s="332" t="s">
        <v>289</v>
      </c>
      <c r="AP213" s="332" t="s">
        <v>289</v>
      </c>
      <c r="AQ213" s="332" t="s">
        <v>289</v>
      </c>
      <c r="AR213" s="332" t="s">
        <v>289</v>
      </c>
      <c r="AS213" s="501" t="s">
        <v>668</v>
      </c>
    </row>
    <row r="214" spans="1:45" s="503" customFormat="1" ht="67.5">
      <c r="A214" s="319" t="s">
        <v>669</v>
      </c>
      <c r="B214" s="403" t="s">
        <v>670</v>
      </c>
      <c r="C214" s="444" t="s">
        <v>355</v>
      </c>
      <c r="D214" s="444" t="s">
        <v>356</v>
      </c>
      <c r="E214" s="502" t="s">
        <v>450</v>
      </c>
      <c r="F214" s="332" t="s">
        <v>289</v>
      </c>
      <c r="G214" s="332" t="s">
        <v>289</v>
      </c>
      <c r="H214" s="332" t="s">
        <v>289</v>
      </c>
      <c r="I214" s="332"/>
      <c r="J214" s="332" t="s">
        <v>289</v>
      </c>
      <c r="K214" s="332"/>
      <c r="L214" s="332" t="s">
        <v>289</v>
      </c>
      <c r="M214" s="332"/>
      <c r="N214" s="332" t="s">
        <v>289</v>
      </c>
      <c r="O214" s="332"/>
      <c r="P214" s="332" t="s">
        <v>289</v>
      </c>
      <c r="Q214" s="332"/>
      <c r="R214" s="332" t="s">
        <v>289</v>
      </c>
      <c r="S214" s="332"/>
      <c r="T214" s="332" t="s">
        <v>289</v>
      </c>
      <c r="U214" s="332"/>
      <c r="V214" s="332" t="s">
        <v>289</v>
      </c>
      <c r="W214" s="606" t="s">
        <v>450</v>
      </c>
      <c r="X214" s="371" t="s">
        <v>289</v>
      </c>
      <c r="Y214" s="417"/>
      <c r="Z214" s="372" t="s">
        <v>289</v>
      </c>
      <c r="AA214" s="332" t="s">
        <v>289</v>
      </c>
      <c r="AB214" s="332" t="s">
        <v>289</v>
      </c>
      <c r="AC214" s="332"/>
      <c r="AD214" s="332" t="s">
        <v>289</v>
      </c>
      <c r="AE214" s="332"/>
      <c r="AF214" s="332" t="s">
        <v>289</v>
      </c>
      <c r="AG214" s="332"/>
      <c r="AH214" s="332" t="s">
        <v>289</v>
      </c>
      <c r="AI214" s="332"/>
      <c r="AJ214" s="332" t="s">
        <v>289</v>
      </c>
      <c r="AK214" s="332"/>
      <c r="AL214" s="332" t="s">
        <v>289</v>
      </c>
      <c r="AM214" s="332"/>
      <c r="AN214" s="332" t="s">
        <v>289</v>
      </c>
      <c r="AO214" s="332"/>
      <c r="AP214" s="332" t="s">
        <v>289</v>
      </c>
      <c r="AQ214" s="332"/>
      <c r="AR214" s="332" t="s">
        <v>289</v>
      </c>
      <c r="AS214" s="476"/>
    </row>
    <row r="215" spans="1:45" s="322" customFormat="1" ht="33.75" hidden="1">
      <c r="A215" s="319" t="s">
        <v>671</v>
      </c>
      <c r="B215" s="403" t="s">
        <v>672</v>
      </c>
      <c r="C215" s="444" t="s">
        <v>355</v>
      </c>
      <c r="D215" s="444" t="s">
        <v>356</v>
      </c>
      <c r="E215" s="416"/>
      <c r="F215" s="332" t="s">
        <v>289</v>
      </c>
      <c r="G215" s="332" t="s">
        <v>289</v>
      </c>
      <c r="H215" s="332" t="s">
        <v>289</v>
      </c>
      <c r="I215" s="332"/>
      <c r="J215" s="332" t="s">
        <v>289</v>
      </c>
      <c r="K215" s="332" t="s">
        <v>289</v>
      </c>
      <c r="L215" s="332" t="s">
        <v>289</v>
      </c>
      <c r="M215" s="332" t="s">
        <v>289</v>
      </c>
      <c r="N215" s="332" t="s">
        <v>289</v>
      </c>
      <c r="O215" s="332" t="s">
        <v>289</v>
      </c>
      <c r="P215" s="332" t="s">
        <v>289</v>
      </c>
      <c r="Q215" s="332" t="s">
        <v>289</v>
      </c>
      <c r="R215" s="332" t="s">
        <v>289</v>
      </c>
      <c r="S215" s="332" t="s">
        <v>289</v>
      </c>
      <c r="T215" s="332" t="s">
        <v>289</v>
      </c>
      <c r="U215" s="332" t="s">
        <v>289</v>
      </c>
      <c r="V215" s="332" t="s">
        <v>289</v>
      </c>
      <c r="W215" s="332" t="s">
        <v>289</v>
      </c>
      <c r="X215" s="371" t="s">
        <v>289</v>
      </c>
      <c r="Y215" s="504" t="s">
        <v>289</v>
      </c>
      <c r="Z215" s="372" t="s">
        <v>289</v>
      </c>
      <c r="AA215" s="332" t="s">
        <v>289</v>
      </c>
      <c r="AB215" s="332" t="s">
        <v>289</v>
      </c>
      <c r="AC215" s="332" t="s">
        <v>289</v>
      </c>
      <c r="AD215" s="332" t="s">
        <v>289</v>
      </c>
      <c r="AE215" s="332" t="s">
        <v>289</v>
      </c>
      <c r="AF215" s="332" t="s">
        <v>289</v>
      </c>
      <c r="AG215" s="332" t="s">
        <v>289</v>
      </c>
      <c r="AH215" s="332" t="s">
        <v>289</v>
      </c>
      <c r="AI215" s="332" t="s">
        <v>289</v>
      </c>
      <c r="AJ215" s="332" t="s">
        <v>289</v>
      </c>
      <c r="AK215" s="332" t="s">
        <v>289</v>
      </c>
      <c r="AL215" s="332" t="s">
        <v>289</v>
      </c>
      <c r="AM215" s="332" t="s">
        <v>289</v>
      </c>
      <c r="AN215" s="332" t="s">
        <v>289</v>
      </c>
      <c r="AO215" s="332" t="s">
        <v>289</v>
      </c>
      <c r="AP215" s="332" t="s">
        <v>289</v>
      </c>
      <c r="AQ215" s="332" t="s">
        <v>289</v>
      </c>
      <c r="AR215" s="332" t="s">
        <v>289</v>
      </c>
      <c r="AS215" s="321"/>
    </row>
    <row r="216" spans="1:45" s="503" customFormat="1" ht="33.75" hidden="1">
      <c r="A216" s="319" t="s">
        <v>673</v>
      </c>
      <c r="B216" s="403" t="s">
        <v>674</v>
      </c>
      <c r="C216" s="444" t="s">
        <v>355</v>
      </c>
      <c r="D216" s="444" t="s">
        <v>356</v>
      </c>
      <c r="E216" s="502"/>
      <c r="F216" s="332" t="s">
        <v>289</v>
      </c>
      <c r="G216" s="332" t="s">
        <v>289</v>
      </c>
      <c r="H216" s="332" t="s">
        <v>289</v>
      </c>
      <c r="I216" s="332"/>
      <c r="J216" s="332" t="s">
        <v>289</v>
      </c>
      <c r="K216" s="332" t="s">
        <v>289</v>
      </c>
      <c r="L216" s="332" t="s">
        <v>289</v>
      </c>
      <c r="M216" s="332" t="s">
        <v>289</v>
      </c>
      <c r="N216" s="332" t="s">
        <v>289</v>
      </c>
      <c r="O216" s="332" t="s">
        <v>289</v>
      </c>
      <c r="P216" s="332" t="s">
        <v>289</v>
      </c>
      <c r="Q216" s="332" t="s">
        <v>289</v>
      </c>
      <c r="R216" s="332" t="s">
        <v>289</v>
      </c>
      <c r="S216" s="332" t="s">
        <v>289</v>
      </c>
      <c r="T216" s="332" t="s">
        <v>289</v>
      </c>
      <c r="U216" s="332" t="s">
        <v>289</v>
      </c>
      <c r="V216" s="332" t="s">
        <v>289</v>
      </c>
      <c r="W216" s="332" t="s">
        <v>289</v>
      </c>
      <c r="X216" s="371" t="s">
        <v>289</v>
      </c>
      <c r="Y216" s="372"/>
      <c r="Z216" s="372" t="s">
        <v>289</v>
      </c>
      <c r="AA216" s="332" t="s">
        <v>289</v>
      </c>
      <c r="AB216" s="332" t="s">
        <v>289</v>
      </c>
      <c r="AC216" s="332"/>
      <c r="AD216" s="332" t="s">
        <v>289</v>
      </c>
      <c r="AE216" s="332" t="s">
        <v>289</v>
      </c>
      <c r="AF216" s="332" t="s">
        <v>289</v>
      </c>
      <c r="AG216" s="332" t="s">
        <v>289</v>
      </c>
      <c r="AH216" s="332" t="s">
        <v>289</v>
      </c>
      <c r="AI216" s="332" t="s">
        <v>289</v>
      </c>
      <c r="AJ216" s="332" t="s">
        <v>289</v>
      </c>
      <c r="AK216" s="332" t="s">
        <v>289</v>
      </c>
      <c r="AL216" s="332" t="s">
        <v>289</v>
      </c>
      <c r="AM216" s="332" t="s">
        <v>289</v>
      </c>
      <c r="AN216" s="332" t="s">
        <v>289</v>
      </c>
      <c r="AO216" s="332" t="s">
        <v>289</v>
      </c>
      <c r="AP216" s="332" t="s">
        <v>289</v>
      </c>
      <c r="AQ216" s="332" t="s">
        <v>289</v>
      </c>
      <c r="AR216" s="332" t="s">
        <v>289</v>
      </c>
      <c r="AS216" s="476"/>
    </row>
    <row r="217" spans="1:45" s="503" customFormat="1" ht="71.25" customHeight="1">
      <c r="A217" s="319" t="s">
        <v>675</v>
      </c>
      <c r="B217" s="403" t="s">
        <v>676</v>
      </c>
      <c r="C217" s="444" t="s">
        <v>355</v>
      </c>
      <c r="D217" s="444" t="s">
        <v>356</v>
      </c>
      <c r="E217" s="619">
        <f>'2. Расходы бюджета (1)'!D33+'2. Расходы бюджета (1)'!D35</f>
        <v>5136.34</v>
      </c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43">
        <f>E217</f>
        <v>5136.34</v>
      </c>
      <c r="X217" s="371"/>
      <c r="Y217" s="368">
        <f>'2. Расходы бюджета (1)'!F33+'2. Расходы бюджета (1)'!F35</f>
        <v>5136.34</v>
      </c>
      <c r="Z217" s="37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  <c r="AO217" s="332"/>
      <c r="AP217" s="332"/>
      <c r="AQ217" s="369">
        <f>Y217</f>
        <v>5136.34</v>
      </c>
      <c r="AR217" s="332"/>
      <c r="AS217" s="628"/>
    </row>
    <row r="218" spans="1:45" s="511" customFormat="1" ht="33" customHeight="1">
      <c r="A218" s="505" t="s">
        <v>677</v>
      </c>
      <c r="B218" s="506" t="s">
        <v>678</v>
      </c>
      <c r="C218" s="507" t="s">
        <v>355</v>
      </c>
      <c r="D218" s="442" t="s">
        <v>356</v>
      </c>
      <c r="E218" s="602">
        <f>'2. Расходы бюджета (1)'!D6-8025</f>
        <v>3154118.96</v>
      </c>
      <c r="F218" s="380">
        <f>F66</f>
        <v>114948.96</v>
      </c>
      <c r="G218" s="508">
        <f>4000+3000+500+300+225</f>
        <v>8025</v>
      </c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603">
        <f>'2. Расходы бюджета (1)'!E6</f>
        <v>3162143.96</v>
      </c>
      <c r="X218" s="509">
        <f>F218</f>
        <v>114948.96</v>
      </c>
      <c r="Y218" s="459">
        <f>'2. Расходы бюджета (1)'!F6-'2. Расходы бюджета (1)'!F48-AA218</f>
        <v>3067891.88</v>
      </c>
      <c r="Z218" s="379">
        <f>Z66</f>
        <v>114948.96</v>
      </c>
      <c r="AA218" s="508">
        <f>'2. Расходы бюджета (1)'!F44+'2. Расходы бюджета (1)'!F46+'2. Расходы бюджета (1)'!F55+'2. Расходы бюджета (1)'!F66+'2. Расходы бюджета (1)'!F130</f>
        <v>8025</v>
      </c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80">
        <f>Y218+AA218</f>
        <v>3075916.88</v>
      </c>
      <c r="AR218" s="380">
        <f>Z218</f>
        <v>114948.96</v>
      </c>
      <c r="AS218" s="510" t="s">
        <v>956</v>
      </c>
    </row>
    <row r="219" spans="1:45" s="515" customFormat="1" ht="12.75">
      <c r="A219" s="512" t="s">
        <v>291</v>
      </c>
      <c r="B219" s="513"/>
      <c r="C219" s="513"/>
      <c r="D219" s="513"/>
      <c r="E219" s="514"/>
      <c r="F219" s="326"/>
      <c r="G219" s="326"/>
      <c r="H219" s="326"/>
      <c r="I219" s="326"/>
      <c r="J219" s="326"/>
      <c r="K219" s="326"/>
      <c r="L219" s="866"/>
      <c r="M219" s="866"/>
      <c r="N219" s="866"/>
      <c r="O219" s="326"/>
      <c r="P219" s="326"/>
      <c r="Q219" s="326"/>
      <c r="R219" s="326"/>
      <c r="S219" s="866"/>
      <c r="T219" s="866"/>
      <c r="U219" s="326"/>
      <c r="V219" s="326"/>
      <c r="W219" s="866"/>
      <c r="X219" s="889"/>
      <c r="Y219" s="872"/>
      <c r="Z219" s="872"/>
      <c r="AA219" s="326"/>
      <c r="AB219" s="326"/>
      <c r="AC219" s="326"/>
      <c r="AD219" s="326"/>
      <c r="AE219" s="326"/>
      <c r="AF219" s="326"/>
      <c r="AG219" s="326"/>
      <c r="AH219" s="326"/>
      <c r="AI219" s="326"/>
      <c r="AJ219" s="326"/>
      <c r="AK219" s="326"/>
      <c r="AL219" s="326"/>
      <c r="AM219" s="326"/>
      <c r="AN219" s="326"/>
      <c r="AO219" s="326"/>
      <c r="AP219" s="326"/>
      <c r="AQ219" s="326"/>
      <c r="AR219" s="326"/>
      <c r="AS219" s="510" t="s">
        <v>679</v>
      </c>
    </row>
    <row r="220" spans="1:45" s="511" customFormat="1" ht="33.75">
      <c r="A220" s="512" t="s">
        <v>680</v>
      </c>
      <c r="B220" s="516" t="s">
        <v>681</v>
      </c>
      <c r="C220" s="516" t="s">
        <v>355</v>
      </c>
      <c r="D220" s="516" t="s">
        <v>356</v>
      </c>
      <c r="E220" s="502"/>
      <c r="F220" s="332"/>
      <c r="G220" s="332"/>
      <c r="H220" s="332"/>
      <c r="I220" s="332"/>
      <c r="J220" s="332"/>
      <c r="K220" s="332"/>
      <c r="L220" s="867"/>
      <c r="M220" s="867"/>
      <c r="N220" s="867"/>
      <c r="O220" s="332"/>
      <c r="P220" s="332"/>
      <c r="Q220" s="332"/>
      <c r="R220" s="332"/>
      <c r="S220" s="867"/>
      <c r="T220" s="867"/>
      <c r="U220" s="332"/>
      <c r="V220" s="332"/>
      <c r="W220" s="867"/>
      <c r="X220" s="890"/>
      <c r="Y220" s="873"/>
      <c r="Z220" s="873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510" t="s">
        <v>682</v>
      </c>
    </row>
    <row r="221" spans="1:45" s="511" customFormat="1" ht="78.75">
      <c r="A221" s="512" t="s">
        <v>683</v>
      </c>
      <c r="B221" s="517" t="s">
        <v>684</v>
      </c>
      <c r="C221" s="518" t="s">
        <v>355</v>
      </c>
      <c r="D221" s="519" t="s">
        <v>356</v>
      </c>
      <c r="E221" s="520">
        <f>E66</f>
        <v>114948.96</v>
      </c>
      <c r="F221" s="369">
        <f>F218</f>
        <v>114948.96</v>
      </c>
      <c r="G221" s="332"/>
      <c r="H221" s="332"/>
      <c r="I221" s="332"/>
      <c r="J221" s="332"/>
      <c r="K221" s="332"/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309"/>
      <c r="W221" s="380">
        <f>E221</f>
        <v>114948.96</v>
      </c>
      <c r="X221" s="509">
        <f>F221</f>
        <v>114948.96</v>
      </c>
      <c r="Y221" s="379">
        <f>Y35</f>
        <v>114948.96</v>
      </c>
      <c r="Z221" s="379">
        <f>Z35</f>
        <v>114948.96</v>
      </c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69">
        <f>Y221</f>
        <v>114948.96</v>
      </c>
      <c r="AR221" s="369">
        <f>Z221</f>
        <v>114948.96</v>
      </c>
      <c r="AS221" s="521" t="s">
        <v>685</v>
      </c>
    </row>
    <row r="222" spans="1:45" s="503" customFormat="1" ht="90" hidden="1">
      <c r="A222" s="414" t="s">
        <v>686</v>
      </c>
      <c r="B222" s="407" t="s">
        <v>687</v>
      </c>
      <c r="C222" s="444" t="s">
        <v>355</v>
      </c>
      <c r="D222" s="444" t="s">
        <v>356</v>
      </c>
      <c r="E222" s="430"/>
      <c r="F222" s="332"/>
      <c r="G222" s="332"/>
      <c r="H222" s="332"/>
      <c r="I222" s="332"/>
      <c r="J222" s="332"/>
      <c r="K222" s="332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  <c r="X222" s="397"/>
      <c r="Y222" s="522"/>
      <c r="Z222" s="398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476"/>
    </row>
    <row r="223" spans="1:45" s="503" customFormat="1" ht="12.75" hidden="1">
      <c r="A223" s="491" t="s">
        <v>291</v>
      </c>
      <c r="B223" s="407"/>
      <c r="C223" s="446"/>
      <c r="D223" s="331"/>
      <c r="E223" s="430"/>
      <c r="F223" s="332"/>
      <c r="G223" s="332"/>
      <c r="H223" s="332"/>
      <c r="I223" s="332"/>
      <c r="J223" s="332"/>
      <c r="K223" s="332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  <c r="X223" s="397"/>
      <c r="Y223" s="522"/>
      <c r="Z223" s="398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476"/>
    </row>
    <row r="224" spans="1:45" s="503" customFormat="1" ht="33.75" hidden="1">
      <c r="A224" s="491" t="s">
        <v>688</v>
      </c>
      <c r="B224" s="446" t="s">
        <v>689</v>
      </c>
      <c r="C224" s="446" t="s">
        <v>355</v>
      </c>
      <c r="D224" s="331" t="s">
        <v>356</v>
      </c>
      <c r="E224" s="430"/>
      <c r="F224" s="332"/>
      <c r="G224" s="332"/>
      <c r="H224" s="332"/>
      <c r="I224" s="332"/>
      <c r="J224" s="332"/>
      <c r="K224" s="332"/>
      <c r="L224" s="309"/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09"/>
      <c r="X224" s="397"/>
      <c r="Y224" s="522"/>
      <c r="Z224" s="398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476"/>
    </row>
    <row r="225" spans="1:45" s="503" customFormat="1" ht="101.25" hidden="1">
      <c r="A225" s="414" t="s">
        <v>690</v>
      </c>
      <c r="B225" s="407" t="s">
        <v>691</v>
      </c>
      <c r="C225" s="444" t="s">
        <v>355</v>
      </c>
      <c r="D225" s="444" t="s">
        <v>356</v>
      </c>
      <c r="E225" s="430"/>
      <c r="F225" s="332"/>
      <c r="G225" s="332"/>
      <c r="H225" s="332"/>
      <c r="I225" s="332"/>
      <c r="J225" s="332"/>
      <c r="K225" s="332"/>
      <c r="L225" s="309"/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09"/>
      <c r="X225" s="397"/>
      <c r="Y225" s="522"/>
      <c r="Z225" s="398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476"/>
    </row>
    <row r="226" spans="1:45" s="503" customFormat="1" ht="12.75" hidden="1">
      <c r="A226" s="491" t="s">
        <v>291</v>
      </c>
      <c r="B226" s="407"/>
      <c r="C226" s="446"/>
      <c r="D226" s="331"/>
      <c r="E226" s="430"/>
      <c r="F226" s="332"/>
      <c r="G226" s="332"/>
      <c r="H226" s="332"/>
      <c r="I226" s="332"/>
      <c r="J226" s="332"/>
      <c r="K226" s="332"/>
      <c r="L226" s="309"/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09"/>
      <c r="X226" s="397"/>
      <c r="Y226" s="522"/>
      <c r="Z226" s="398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  <c r="AO226" s="332"/>
      <c r="AP226" s="332"/>
      <c r="AQ226" s="332"/>
      <c r="AR226" s="332"/>
      <c r="AS226" s="476"/>
    </row>
    <row r="227" spans="1:45" s="503" customFormat="1" ht="45" hidden="1">
      <c r="A227" s="491" t="s">
        <v>692</v>
      </c>
      <c r="B227" s="446" t="s">
        <v>693</v>
      </c>
      <c r="C227" s="446" t="s">
        <v>355</v>
      </c>
      <c r="D227" s="331" t="s">
        <v>356</v>
      </c>
      <c r="E227" s="430"/>
      <c r="F227" s="332"/>
      <c r="G227" s="332"/>
      <c r="H227" s="332"/>
      <c r="I227" s="332"/>
      <c r="J227" s="332"/>
      <c r="K227" s="332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97"/>
      <c r="Y227" s="522"/>
      <c r="Z227" s="398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476"/>
    </row>
    <row r="228" spans="1:45" s="503" customFormat="1" ht="33.75" hidden="1">
      <c r="A228" s="491" t="s">
        <v>694</v>
      </c>
      <c r="B228" s="446" t="s">
        <v>695</v>
      </c>
      <c r="C228" s="446" t="s">
        <v>355</v>
      </c>
      <c r="D228" s="331" t="s">
        <v>356</v>
      </c>
      <c r="E228" s="430"/>
      <c r="F228" s="332"/>
      <c r="G228" s="332"/>
      <c r="H228" s="332"/>
      <c r="I228" s="332"/>
      <c r="J228" s="332"/>
      <c r="K228" s="332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97"/>
      <c r="Y228" s="522"/>
      <c r="Z228" s="398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476"/>
    </row>
    <row r="229" spans="1:45" s="503" customFormat="1" ht="33.75" hidden="1">
      <c r="A229" s="491" t="s">
        <v>688</v>
      </c>
      <c r="B229" s="446" t="s">
        <v>696</v>
      </c>
      <c r="C229" s="446" t="s">
        <v>355</v>
      </c>
      <c r="D229" s="331" t="s">
        <v>356</v>
      </c>
      <c r="E229" s="430"/>
      <c r="F229" s="332"/>
      <c r="G229" s="332"/>
      <c r="H229" s="332"/>
      <c r="I229" s="332"/>
      <c r="J229" s="332"/>
      <c r="K229" s="332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97"/>
      <c r="Y229" s="522"/>
      <c r="Z229" s="398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  <c r="AO229" s="332"/>
      <c r="AP229" s="332"/>
      <c r="AQ229" s="332"/>
      <c r="AR229" s="332"/>
      <c r="AS229" s="476"/>
    </row>
    <row r="230" spans="1:45" s="503" customFormat="1" ht="101.25" hidden="1">
      <c r="A230" s="414" t="s">
        <v>697</v>
      </c>
      <c r="B230" s="407" t="s">
        <v>698</v>
      </c>
      <c r="C230" s="444" t="s">
        <v>355</v>
      </c>
      <c r="D230" s="444" t="s">
        <v>356</v>
      </c>
      <c r="E230" s="430"/>
      <c r="F230" s="332"/>
      <c r="G230" s="332"/>
      <c r="H230" s="332"/>
      <c r="I230" s="332"/>
      <c r="J230" s="332"/>
      <c r="K230" s="332"/>
      <c r="L230" s="309"/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09"/>
      <c r="X230" s="397"/>
      <c r="Y230" s="522"/>
      <c r="Z230" s="398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476"/>
    </row>
    <row r="231" spans="1:45" s="503" customFormat="1" ht="12.75" hidden="1">
      <c r="A231" s="491" t="s">
        <v>291</v>
      </c>
      <c r="B231" s="407"/>
      <c r="C231" s="446"/>
      <c r="D231" s="331"/>
      <c r="E231" s="430"/>
      <c r="F231" s="332"/>
      <c r="G231" s="332"/>
      <c r="H231" s="332"/>
      <c r="I231" s="332"/>
      <c r="J231" s="332"/>
      <c r="K231" s="332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09"/>
      <c r="X231" s="397"/>
      <c r="Y231" s="522"/>
      <c r="Z231" s="398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  <c r="AO231" s="332"/>
      <c r="AP231" s="332"/>
      <c r="AQ231" s="332"/>
      <c r="AR231" s="332"/>
      <c r="AS231" s="476"/>
    </row>
    <row r="232" spans="1:45" s="503" customFormat="1" ht="33.75" hidden="1">
      <c r="A232" s="491" t="s">
        <v>688</v>
      </c>
      <c r="B232" s="446" t="s">
        <v>699</v>
      </c>
      <c r="C232" s="446" t="s">
        <v>355</v>
      </c>
      <c r="D232" s="331" t="s">
        <v>356</v>
      </c>
      <c r="E232" s="430"/>
      <c r="F232" s="332"/>
      <c r="G232" s="332"/>
      <c r="H232" s="332"/>
      <c r="I232" s="332"/>
      <c r="J232" s="332"/>
      <c r="K232" s="332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97"/>
      <c r="Y232" s="522"/>
      <c r="Z232" s="398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/>
      <c r="AO232" s="332"/>
      <c r="AP232" s="332"/>
      <c r="AQ232" s="332"/>
      <c r="AR232" s="332"/>
      <c r="AS232" s="476"/>
    </row>
    <row r="233" spans="1:45" s="503" customFormat="1" ht="101.25" hidden="1">
      <c r="A233" s="414" t="s">
        <v>700</v>
      </c>
      <c r="B233" s="407" t="s">
        <v>701</v>
      </c>
      <c r="C233" s="444" t="s">
        <v>355</v>
      </c>
      <c r="D233" s="444" t="s">
        <v>356</v>
      </c>
      <c r="E233" s="430"/>
      <c r="F233" s="332"/>
      <c r="G233" s="332"/>
      <c r="H233" s="332"/>
      <c r="I233" s="332"/>
      <c r="J233" s="332"/>
      <c r="K233" s="332"/>
      <c r="L233" s="309"/>
      <c r="M233" s="309"/>
      <c r="N233" s="309"/>
      <c r="O233" s="309"/>
      <c r="P233" s="309"/>
      <c r="Q233" s="309"/>
      <c r="R233" s="309"/>
      <c r="S233" s="309"/>
      <c r="T233" s="309"/>
      <c r="U233" s="309"/>
      <c r="V233" s="309"/>
      <c r="W233" s="309"/>
      <c r="X233" s="397"/>
      <c r="Y233" s="522"/>
      <c r="Z233" s="398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  <c r="AN233" s="332"/>
      <c r="AO233" s="332"/>
      <c r="AP233" s="332"/>
      <c r="AQ233" s="332"/>
      <c r="AR233" s="332"/>
      <c r="AS233" s="476"/>
    </row>
    <row r="234" spans="1:45" s="503" customFormat="1" ht="135" hidden="1">
      <c r="A234" s="414" t="s">
        <v>702</v>
      </c>
      <c r="B234" s="407" t="s">
        <v>703</v>
      </c>
      <c r="C234" s="444" t="s">
        <v>355</v>
      </c>
      <c r="D234" s="444" t="s">
        <v>356</v>
      </c>
      <c r="E234" s="430"/>
      <c r="F234" s="332"/>
      <c r="G234" s="332"/>
      <c r="H234" s="332"/>
      <c r="I234" s="332"/>
      <c r="J234" s="332"/>
      <c r="K234" s="332"/>
      <c r="L234" s="309"/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09"/>
      <c r="X234" s="397"/>
      <c r="Y234" s="522"/>
      <c r="Z234" s="398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  <c r="AN234" s="332"/>
      <c r="AO234" s="332"/>
      <c r="AP234" s="332"/>
      <c r="AQ234" s="332"/>
      <c r="AR234" s="332"/>
      <c r="AS234" s="476"/>
    </row>
    <row r="235" spans="1:45" s="503" customFormat="1" ht="12.75" hidden="1">
      <c r="A235" s="491" t="s">
        <v>291</v>
      </c>
      <c r="B235" s="407"/>
      <c r="C235" s="446"/>
      <c r="D235" s="331"/>
      <c r="E235" s="430"/>
      <c r="F235" s="332"/>
      <c r="G235" s="332"/>
      <c r="H235" s="332"/>
      <c r="I235" s="332"/>
      <c r="J235" s="332"/>
      <c r="K235" s="332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97"/>
      <c r="Y235" s="522"/>
      <c r="Z235" s="398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/>
      <c r="AO235" s="332"/>
      <c r="AP235" s="332"/>
      <c r="AQ235" s="332"/>
      <c r="AR235" s="332"/>
      <c r="AS235" s="476"/>
    </row>
    <row r="236" spans="1:45" s="503" customFormat="1" ht="33.75" hidden="1">
      <c r="A236" s="491" t="s">
        <v>704</v>
      </c>
      <c r="B236" s="446" t="s">
        <v>705</v>
      </c>
      <c r="C236" s="446" t="s">
        <v>355</v>
      </c>
      <c r="D236" s="331" t="s">
        <v>356</v>
      </c>
      <c r="E236" s="430"/>
      <c r="F236" s="332"/>
      <c r="G236" s="332"/>
      <c r="H236" s="332"/>
      <c r="I236" s="332"/>
      <c r="J236" s="332"/>
      <c r="K236" s="332"/>
      <c r="L236" s="309"/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09"/>
      <c r="X236" s="397"/>
      <c r="Y236" s="522"/>
      <c r="Z236" s="398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/>
      <c r="AO236" s="332"/>
      <c r="AP236" s="332"/>
      <c r="AQ236" s="332"/>
      <c r="AR236" s="332"/>
      <c r="AS236" s="476"/>
    </row>
    <row r="237" spans="1:45" s="503" customFormat="1" ht="49.5" customHeight="1" hidden="1">
      <c r="A237" s="491" t="s">
        <v>688</v>
      </c>
      <c r="B237" s="446" t="s">
        <v>706</v>
      </c>
      <c r="C237" s="446" t="s">
        <v>355</v>
      </c>
      <c r="D237" s="331" t="s">
        <v>356</v>
      </c>
      <c r="E237" s="430"/>
      <c r="F237" s="332"/>
      <c r="G237" s="332"/>
      <c r="H237" s="332"/>
      <c r="I237" s="332"/>
      <c r="J237" s="332"/>
      <c r="K237" s="332"/>
      <c r="L237" s="309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97"/>
      <c r="Y237" s="522"/>
      <c r="Z237" s="398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/>
      <c r="AO237" s="332"/>
      <c r="AP237" s="332"/>
      <c r="AQ237" s="332"/>
      <c r="AR237" s="332"/>
      <c r="AS237" s="476"/>
    </row>
    <row r="238" spans="1:45" s="503" customFormat="1" ht="101.25" hidden="1">
      <c r="A238" s="414" t="s">
        <v>707</v>
      </c>
      <c r="B238" s="407" t="s">
        <v>708</v>
      </c>
      <c r="C238" s="444" t="s">
        <v>355</v>
      </c>
      <c r="D238" s="444" t="s">
        <v>356</v>
      </c>
      <c r="E238" s="430"/>
      <c r="F238" s="332"/>
      <c r="G238" s="332"/>
      <c r="H238" s="332"/>
      <c r="I238" s="332"/>
      <c r="J238" s="332"/>
      <c r="K238" s="332"/>
      <c r="L238" s="309"/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09"/>
      <c r="X238" s="397"/>
      <c r="Y238" s="522"/>
      <c r="Z238" s="398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  <c r="AM238" s="332"/>
      <c r="AN238" s="332"/>
      <c r="AO238" s="332"/>
      <c r="AP238" s="332"/>
      <c r="AQ238" s="332"/>
      <c r="AR238" s="332"/>
      <c r="AS238" s="476"/>
    </row>
    <row r="239" spans="1:45" s="503" customFormat="1" ht="146.25" hidden="1">
      <c r="A239" s="414" t="s">
        <v>709</v>
      </c>
      <c r="B239" s="407" t="s">
        <v>710</v>
      </c>
      <c r="C239" s="444" t="s">
        <v>355</v>
      </c>
      <c r="D239" s="444" t="s">
        <v>356</v>
      </c>
      <c r="E239" s="430"/>
      <c r="F239" s="332"/>
      <c r="G239" s="332"/>
      <c r="H239" s="332"/>
      <c r="I239" s="332"/>
      <c r="J239" s="332"/>
      <c r="K239" s="332"/>
      <c r="L239" s="309"/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09"/>
      <c r="X239" s="397"/>
      <c r="Y239" s="522"/>
      <c r="Z239" s="398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332"/>
      <c r="AO239" s="332"/>
      <c r="AP239" s="332"/>
      <c r="AQ239" s="332"/>
      <c r="AR239" s="332"/>
      <c r="AS239" s="476"/>
    </row>
    <row r="240" spans="1:45" s="503" customFormat="1" ht="12.75" hidden="1">
      <c r="A240" s="491" t="s">
        <v>291</v>
      </c>
      <c r="B240" s="407"/>
      <c r="C240" s="446"/>
      <c r="D240" s="331"/>
      <c r="E240" s="430"/>
      <c r="F240" s="332"/>
      <c r="G240" s="332"/>
      <c r="H240" s="332"/>
      <c r="I240" s="332"/>
      <c r="J240" s="332"/>
      <c r="K240" s="332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97"/>
      <c r="Y240" s="522"/>
      <c r="Z240" s="398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332"/>
      <c r="AO240" s="332"/>
      <c r="AP240" s="332"/>
      <c r="AQ240" s="332"/>
      <c r="AR240" s="332"/>
      <c r="AS240" s="476"/>
    </row>
    <row r="241" spans="1:45" s="503" customFormat="1" ht="106.5" customHeight="1" hidden="1">
      <c r="A241" s="491" t="s">
        <v>711</v>
      </c>
      <c r="B241" s="446" t="s">
        <v>712</v>
      </c>
      <c r="C241" s="446" t="s">
        <v>355</v>
      </c>
      <c r="D241" s="331" t="s">
        <v>356</v>
      </c>
      <c r="E241" s="430"/>
      <c r="F241" s="332"/>
      <c r="G241" s="332"/>
      <c r="H241" s="332"/>
      <c r="I241" s="332"/>
      <c r="J241" s="332"/>
      <c r="K241" s="332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09"/>
      <c r="X241" s="397"/>
      <c r="Y241" s="522"/>
      <c r="Z241" s="398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/>
      <c r="AO241" s="332"/>
      <c r="AP241" s="332"/>
      <c r="AQ241" s="332"/>
      <c r="AR241" s="332"/>
      <c r="AS241" s="476"/>
    </row>
    <row r="242" spans="1:45" s="503" customFormat="1" ht="110.25" customHeight="1" hidden="1">
      <c r="A242" s="491" t="s">
        <v>713</v>
      </c>
      <c r="B242" s="446" t="s">
        <v>714</v>
      </c>
      <c r="C242" s="446" t="s">
        <v>355</v>
      </c>
      <c r="D242" s="331" t="s">
        <v>356</v>
      </c>
      <c r="E242" s="430"/>
      <c r="F242" s="332"/>
      <c r="G242" s="332"/>
      <c r="H242" s="332"/>
      <c r="I242" s="332"/>
      <c r="J242" s="332"/>
      <c r="K242" s="332"/>
      <c r="L242" s="309"/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09"/>
      <c r="X242" s="397"/>
      <c r="Y242" s="522"/>
      <c r="Z242" s="398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332"/>
      <c r="AO242" s="332"/>
      <c r="AP242" s="332"/>
      <c r="AQ242" s="332"/>
      <c r="AR242" s="332"/>
      <c r="AS242" s="476"/>
    </row>
    <row r="243" spans="1:45" s="503" customFormat="1" ht="52.5" customHeight="1" hidden="1">
      <c r="A243" s="491" t="s">
        <v>688</v>
      </c>
      <c r="B243" s="446" t="s">
        <v>715</v>
      </c>
      <c r="C243" s="446" t="s">
        <v>355</v>
      </c>
      <c r="D243" s="331" t="s">
        <v>356</v>
      </c>
      <c r="E243" s="430"/>
      <c r="F243" s="332"/>
      <c r="G243" s="332"/>
      <c r="H243" s="332"/>
      <c r="I243" s="332"/>
      <c r="J243" s="332"/>
      <c r="K243" s="332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97"/>
      <c r="Y243" s="522"/>
      <c r="Z243" s="398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/>
      <c r="AO243" s="332"/>
      <c r="AP243" s="332"/>
      <c r="AQ243" s="332"/>
      <c r="AR243" s="332"/>
      <c r="AS243" s="476"/>
    </row>
    <row r="244" spans="1:45" s="503" customFormat="1" ht="101.25" hidden="1">
      <c r="A244" s="414" t="s">
        <v>716</v>
      </c>
      <c r="B244" s="407" t="s">
        <v>717</v>
      </c>
      <c r="C244" s="444" t="s">
        <v>355</v>
      </c>
      <c r="D244" s="444" t="s">
        <v>356</v>
      </c>
      <c r="E244" s="430"/>
      <c r="F244" s="332"/>
      <c r="G244" s="332"/>
      <c r="H244" s="332"/>
      <c r="I244" s="332"/>
      <c r="J244" s="332"/>
      <c r="K244" s="332"/>
      <c r="L244" s="309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97"/>
      <c r="Y244" s="522"/>
      <c r="Z244" s="398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/>
      <c r="AO244" s="332"/>
      <c r="AP244" s="332"/>
      <c r="AQ244" s="332"/>
      <c r="AR244" s="332"/>
      <c r="AS244" s="476"/>
    </row>
    <row r="245" spans="1:45" s="503" customFormat="1" ht="12.75" hidden="1">
      <c r="A245" s="491" t="s">
        <v>291</v>
      </c>
      <c r="B245" s="407"/>
      <c r="C245" s="446"/>
      <c r="D245" s="331"/>
      <c r="E245" s="430"/>
      <c r="F245" s="332"/>
      <c r="G245" s="332"/>
      <c r="H245" s="332"/>
      <c r="I245" s="332"/>
      <c r="J245" s="332"/>
      <c r="K245" s="332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97"/>
      <c r="Y245" s="522"/>
      <c r="Z245" s="398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  <c r="AO245" s="332"/>
      <c r="AP245" s="332"/>
      <c r="AQ245" s="332"/>
      <c r="AR245" s="332"/>
      <c r="AS245" s="476"/>
    </row>
    <row r="246" spans="1:45" s="503" customFormat="1" ht="56.25" customHeight="1" hidden="1">
      <c r="A246" s="491" t="s">
        <v>718</v>
      </c>
      <c r="B246" s="446" t="s">
        <v>719</v>
      </c>
      <c r="C246" s="446" t="s">
        <v>355</v>
      </c>
      <c r="D246" s="331" t="s">
        <v>356</v>
      </c>
      <c r="E246" s="430"/>
      <c r="F246" s="332"/>
      <c r="G246" s="332"/>
      <c r="H246" s="332"/>
      <c r="I246" s="332"/>
      <c r="J246" s="332"/>
      <c r="K246" s="332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97"/>
      <c r="Y246" s="522"/>
      <c r="Z246" s="398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332"/>
      <c r="AO246" s="332"/>
      <c r="AP246" s="332"/>
      <c r="AQ246" s="332"/>
      <c r="AR246" s="332"/>
      <c r="AS246" s="476"/>
    </row>
    <row r="247" spans="1:45" s="503" customFormat="1" ht="67.5" hidden="1">
      <c r="A247" s="491" t="s">
        <v>720</v>
      </c>
      <c r="B247" s="446" t="s">
        <v>721</v>
      </c>
      <c r="C247" s="446" t="s">
        <v>355</v>
      </c>
      <c r="D247" s="331" t="s">
        <v>356</v>
      </c>
      <c r="E247" s="430"/>
      <c r="F247" s="332"/>
      <c r="G247" s="332"/>
      <c r="H247" s="332"/>
      <c r="I247" s="332"/>
      <c r="J247" s="332"/>
      <c r="K247" s="332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97"/>
      <c r="Y247" s="522"/>
      <c r="Z247" s="398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476"/>
    </row>
    <row r="248" spans="1:45" s="503" customFormat="1" ht="78.75" hidden="1">
      <c r="A248" s="491" t="s">
        <v>722</v>
      </c>
      <c r="B248" s="446" t="s">
        <v>723</v>
      </c>
      <c r="C248" s="446" t="s">
        <v>355</v>
      </c>
      <c r="D248" s="331" t="s">
        <v>356</v>
      </c>
      <c r="E248" s="430"/>
      <c r="F248" s="332"/>
      <c r="G248" s="332"/>
      <c r="H248" s="332"/>
      <c r="I248" s="332"/>
      <c r="J248" s="332"/>
      <c r="K248" s="332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97"/>
      <c r="Y248" s="522"/>
      <c r="Z248" s="398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476"/>
    </row>
    <row r="249" spans="1:45" s="503" customFormat="1" ht="33.75" hidden="1">
      <c r="A249" s="491" t="s">
        <v>688</v>
      </c>
      <c r="B249" s="446" t="s">
        <v>724</v>
      </c>
      <c r="C249" s="446" t="s">
        <v>355</v>
      </c>
      <c r="D249" s="331" t="s">
        <v>356</v>
      </c>
      <c r="E249" s="430"/>
      <c r="F249" s="332"/>
      <c r="G249" s="332"/>
      <c r="H249" s="332"/>
      <c r="I249" s="332"/>
      <c r="J249" s="332"/>
      <c r="K249" s="332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97"/>
      <c r="Y249" s="522"/>
      <c r="Z249" s="398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  <c r="AL249" s="332"/>
      <c r="AM249" s="332"/>
      <c r="AN249" s="332"/>
      <c r="AO249" s="332"/>
      <c r="AP249" s="332"/>
      <c r="AQ249" s="332"/>
      <c r="AR249" s="332"/>
      <c r="AS249" s="476"/>
    </row>
    <row r="250" spans="1:45" s="503" customFormat="1" ht="111.75" customHeight="1" hidden="1">
      <c r="A250" s="414" t="s">
        <v>725</v>
      </c>
      <c r="B250" s="407" t="s">
        <v>726</v>
      </c>
      <c r="C250" s="444" t="s">
        <v>355</v>
      </c>
      <c r="D250" s="444" t="s">
        <v>356</v>
      </c>
      <c r="E250" s="430"/>
      <c r="F250" s="332"/>
      <c r="G250" s="332"/>
      <c r="H250" s="332"/>
      <c r="I250" s="332"/>
      <c r="J250" s="332"/>
      <c r="K250" s="332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97"/>
      <c r="Y250" s="522"/>
      <c r="Z250" s="398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/>
      <c r="AO250" s="332"/>
      <c r="AP250" s="332"/>
      <c r="AQ250" s="332"/>
      <c r="AR250" s="332"/>
      <c r="AS250" s="476"/>
    </row>
    <row r="251" spans="1:45" s="503" customFormat="1" ht="12.75" hidden="1">
      <c r="A251" s="491" t="s">
        <v>291</v>
      </c>
      <c r="B251" s="407"/>
      <c r="C251" s="446"/>
      <c r="D251" s="331"/>
      <c r="E251" s="430"/>
      <c r="F251" s="332"/>
      <c r="G251" s="332"/>
      <c r="H251" s="332"/>
      <c r="I251" s="332"/>
      <c r="J251" s="332"/>
      <c r="K251" s="332"/>
      <c r="L251" s="309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  <c r="X251" s="397"/>
      <c r="Y251" s="522"/>
      <c r="Z251" s="398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  <c r="AL251" s="332"/>
      <c r="AM251" s="332"/>
      <c r="AN251" s="332"/>
      <c r="AO251" s="332"/>
      <c r="AP251" s="332"/>
      <c r="AQ251" s="332"/>
      <c r="AR251" s="332"/>
      <c r="AS251" s="476"/>
    </row>
    <row r="252" spans="1:45" s="503" customFormat="1" ht="84.75" customHeight="1" hidden="1">
      <c r="A252" s="491" t="s">
        <v>727</v>
      </c>
      <c r="B252" s="446" t="s">
        <v>728</v>
      </c>
      <c r="C252" s="446" t="s">
        <v>355</v>
      </c>
      <c r="D252" s="331" t="s">
        <v>356</v>
      </c>
      <c r="E252" s="430"/>
      <c r="F252" s="332"/>
      <c r="G252" s="332"/>
      <c r="H252" s="332"/>
      <c r="I252" s="332"/>
      <c r="J252" s="332"/>
      <c r="K252" s="332"/>
      <c r="L252" s="309"/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  <c r="X252" s="397"/>
      <c r="Y252" s="522"/>
      <c r="Z252" s="398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  <c r="AL252" s="332"/>
      <c r="AM252" s="332"/>
      <c r="AN252" s="332"/>
      <c r="AO252" s="332"/>
      <c r="AP252" s="332"/>
      <c r="AQ252" s="332"/>
      <c r="AR252" s="332"/>
      <c r="AS252" s="476"/>
    </row>
    <row r="253" spans="1:45" s="503" customFormat="1" ht="54" customHeight="1" hidden="1">
      <c r="A253" s="491" t="s">
        <v>688</v>
      </c>
      <c r="B253" s="446" t="s">
        <v>729</v>
      </c>
      <c r="C253" s="446" t="s">
        <v>355</v>
      </c>
      <c r="D253" s="331" t="s">
        <v>356</v>
      </c>
      <c r="E253" s="430"/>
      <c r="F253" s="332"/>
      <c r="G253" s="332"/>
      <c r="H253" s="332"/>
      <c r="I253" s="332"/>
      <c r="J253" s="332"/>
      <c r="K253" s="332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97"/>
      <c r="Y253" s="522"/>
      <c r="Z253" s="398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  <c r="AL253" s="332"/>
      <c r="AM253" s="332"/>
      <c r="AN253" s="332"/>
      <c r="AO253" s="332"/>
      <c r="AP253" s="332"/>
      <c r="AQ253" s="332"/>
      <c r="AR253" s="332"/>
      <c r="AS253" s="476"/>
    </row>
    <row r="254" spans="1:45" s="503" customFormat="1" ht="101.25" hidden="1">
      <c r="A254" s="414" t="s">
        <v>730</v>
      </c>
      <c r="B254" s="407" t="s">
        <v>731</v>
      </c>
      <c r="C254" s="444" t="s">
        <v>355</v>
      </c>
      <c r="D254" s="444" t="s">
        <v>356</v>
      </c>
      <c r="E254" s="430"/>
      <c r="F254" s="332"/>
      <c r="G254" s="332"/>
      <c r="H254" s="332"/>
      <c r="I254" s="332"/>
      <c r="J254" s="332"/>
      <c r="K254" s="332"/>
      <c r="L254" s="309"/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09"/>
      <c r="X254" s="397"/>
      <c r="Y254" s="522"/>
      <c r="Z254" s="398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  <c r="AL254" s="332"/>
      <c r="AM254" s="332"/>
      <c r="AN254" s="332"/>
      <c r="AO254" s="332"/>
      <c r="AP254" s="332"/>
      <c r="AQ254" s="332"/>
      <c r="AR254" s="332"/>
      <c r="AS254" s="476"/>
    </row>
    <row r="255" spans="1:45" s="503" customFormat="1" ht="12.75" hidden="1">
      <c r="A255" s="491" t="s">
        <v>291</v>
      </c>
      <c r="B255" s="407"/>
      <c r="C255" s="446"/>
      <c r="D255" s="331"/>
      <c r="E255" s="430"/>
      <c r="F255" s="332"/>
      <c r="G255" s="332"/>
      <c r="H255" s="332"/>
      <c r="I255" s="332"/>
      <c r="J255" s="332"/>
      <c r="K255" s="332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97"/>
      <c r="Y255" s="522"/>
      <c r="Z255" s="398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  <c r="AL255" s="332"/>
      <c r="AM255" s="332"/>
      <c r="AN255" s="332"/>
      <c r="AO255" s="332"/>
      <c r="AP255" s="332"/>
      <c r="AQ255" s="332"/>
      <c r="AR255" s="332"/>
      <c r="AS255" s="476"/>
    </row>
    <row r="256" spans="1:45" s="503" customFormat="1" ht="71.25" customHeight="1" hidden="1">
      <c r="A256" s="491" t="s">
        <v>732</v>
      </c>
      <c r="B256" s="446" t="s">
        <v>733</v>
      </c>
      <c r="C256" s="446" t="s">
        <v>355</v>
      </c>
      <c r="D256" s="331" t="s">
        <v>356</v>
      </c>
      <c r="E256" s="430"/>
      <c r="F256" s="332"/>
      <c r="G256" s="332"/>
      <c r="H256" s="332"/>
      <c r="I256" s="332"/>
      <c r="J256" s="332"/>
      <c r="K256" s="332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09"/>
      <c r="X256" s="397"/>
      <c r="Y256" s="522"/>
      <c r="Z256" s="398"/>
      <c r="AA256" s="332"/>
      <c r="AB256" s="332"/>
      <c r="AC256" s="332"/>
      <c r="AD256" s="332"/>
      <c r="AE256" s="332"/>
      <c r="AF256" s="332"/>
      <c r="AG256" s="332"/>
      <c r="AH256" s="332"/>
      <c r="AI256" s="332"/>
      <c r="AJ256" s="332"/>
      <c r="AK256" s="332"/>
      <c r="AL256" s="332"/>
      <c r="AM256" s="332"/>
      <c r="AN256" s="332"/>
      <c r="AO256" s="332"/>
      <c r="AP256" s="332"/>
      <c r="AQ256" s="332"/>
      <c r="AR256" s="332"/>
      <c r="AS256" s="476"/>
    </row>
    <row r="257" spans="1:45" s="503" customFormat="1" ht="33.75" hidden="1">
      <c r="A257" s="491" t="s">
        <v>688</v>
      </c>
      <c r="B257" s="446" t="s">
        <v>734</v>
      </c>
      <c r="C257" s="446" t="s">
        <v>355</v>
      </c>
      <c r="D257" s="331" t="s">
        <v>356</v>
      </c>
      <c r="E257" s="430"/>
      <c r="F257" s="332"/>
      <c r="G257" s="332"/>
      <c r="H257" s="332"/>
      <c r="I257" s="332"/>
      <c r="J257" s="332"/>
      <c r="K257" s="332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97"/>
      <c r="Y257" s="522"/>
      <c r="Z257" s="398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/>
      <c r="AO257" s="332"/>
      <c r="AP257" s="332"/>
      <c r="AQ257" s="332"/>
      <c r="AR257" s="332"/>
      <c r="AS257" s="476"/>
    </row>
    <row r="258" spans="1:45" s="503" customFormat="1" ht="112.5" hidden="1">
      <c r="A258" s="414" t="s">
        <v>735</v>
      </c>
      <c r="B258" s="407" t="s">
        <v>736</v>
      </c>
      <c r="C258" s="444" t="s">
        <v>355</v>
      </c>
      <c r="D258" s="444" t="s">
        <v>356</v>
      </c>
      <c r="E258" s="430"/>
      <c r="F258" s="332"/>
      <c r="G258" s="332"/>
      <c r="H258" s="332"/>
      <c r="I258" s="332"/>
      <c r="J258" s="332"/>
      <c r="K258" s="332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  <c r="X258" s="397"/>
      <c r="Y258" s="522"/>
      <c r="Z258" s="398"/>
      <c r="AA258" s="332"/>
      <c r="AB258" s="332"/>
      <c r="AC258" s="332"/>
      <c r="AD258" s="332"/>
      <c r="AE258" s="332"/>
      <c r="AF258" s="332"/>
      <c r="AG258" s="332"/>
      <c r="AH258" s="332"/>
      <c r="AI258" s="332"/>
      <c r="AJ258" s="332"/>
      <c r="AK258" s="332"/>
      <c r="AL258" s="332"/>
      <c r="AM258" s="332"/>
      <c r="AN258" s="332"/>
      <c r="AO258" s="332"/>
      <c r="AP258" s="332"/>
      <c r="AQ258" s="332"/>
      <c r="AR258" s="332"/>
      <c r="AS258" s="476"/>
    </row>
    <row r="259" spans="1:45" s="503" customFormat="1" ht="12.75" hidden="1">
      <c r="A259" s="491" t="s">
        <v>291</v>
      </c>
      <c r="B259" s="407"/>
      <c r="C259" s="446"/>
      <c r="D259" s="331"/>
      <c r="E259" s="430"/>
      <c r="F259" s="332"/>
      <c r="G259" s="332"/>
      <c r="H259" s="332"/>
      <c r="I259" s="332"/>
      <c r="J259" s="332"/>
      <c r="K259" s="332"/>
      <c r="L259" s="309"/>
      <c r="M259" s="309"/>
      <c r="N259" s="309"/>
      <c r="O259" s="309"/>
      <c r="P259" s="309"/>
      <c r="Q259" s="309"/>
      <c r="R259" s="309"/>
      <c r="S259" s="309"/>
      <c r="T259" s="309"/>
      <c r="U259" s="309"/>
      <c r="V259" s="309"/>
      <c r="W259" s="309"/>
      <c r="X259" s="397"/>
      <c r="Y259" s="522"/>
      <c r="Z259" s="398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476"/>
    </row>
    <row r="260" spans="1:45" s="503" customFormat="1" ht="78.75" hidden="1">
      <c r="A260" s="491" t="s">
        <v>737</v>
      </c>
      <c r="B260" s="446" t="s">
        <v>738</v>
      </c>
      <c r="C260" s="446" t="s">
        <v>355</v>
      </c>
      <c r="D260" s="331" t="s">
        <v>356</v>
      </c>
      <c r="E260" s="430"/>
      <c r="F260" s="332"/>
      <c r="G260" s="332"/>
      <c r="H260" s="332"/>
      <c r="I260" s="332"/>
      <c r="J260" s="332"/>
      <c r="K260" s="332"/>
      <c r="L260" s="309"/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09"/>
      <c r="X260" s="397"/>
      <c r="Y260" s="522"/>
      <c r="Z260" s="398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476"/>
    </row>
    <row r="261" spans="1:45" s="503" customFormat="1" ht="50.25" customHeight="1" hidden="1">
      <c r="A261" s="491" t="s">
        <v>688</v>
      </c>
      <c r="B261" s="446" t="s">
        <v>739</v>
      </c>
      <c r="C261" s="446" t="s">
        <v>355</v>
      </c>
      <c r="D261" s="331" t="s">
        <v>356</v>
      </c>
      <c r="E261" s="430"/>
      <c r="F261" s="332"/>
      <c r="G261" s="332"/>
      <c r="H261" s="332"/>
      <c r="I261" s="332"/>
      <c r="J261" s="332"/>
      <c r="K261" s="332"/>
      <c r="L261" s="309"/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309"/>
      <c r="X261" s="397"/>
      <c r="Y261" s="522"/>
      <c r="Z261" s="398"/>
      <c r="AA261" s="332"/>
      <c r="AB261" s="332"/>
      <c r="AC261" s="332"/>
      <c r="AD261" s="332"/>
      <c r="AE261" s="332"/>
      <c r="AF261" s="332"/>
      <c r="AG261" s="332"/>
      <c r="AH261" s="332"/>
      <c r="AI261" s="332"/>
      <c r="AJ261" s="332"/>
      <c r="AK261" s="332"/>
      <c r="AL261" s="332"/>
      <c r="AM261" s="332"/>
      <c r="AN261" s="332"/>
      <c r="AO261" s="332"/>
      <c r="AP261" s="332"/>
      <c r="AQ261" s="332"/>
      <c r="AR261" s="332"/>
      <c r="AS261" s="476"/>
    </row>
    <row r="262" spans="1:45" s="503" customFormat="1" ht="112.5" hidden="1">
      <c r="A262" s="414" t="s">
        <v>740</v>
      </c>
      <c r="B262" s="407" t="s">
        <v>741</v>
      </c>
      <c r="C262" s="444" t="s">
        <v>355</v>
      </c>
      <c r="D262" s="444" t="s">
        <v>356</v>
      </c>
      <c r="E262" s="430"/>
      <c r="F262" s="332"/>
      <c r="G262" s="332"/>
      <c r="H262" s="332"/>
      <c r="I262" s="332"/>
      <c r="J262" s="332"/>
      <c r="K262" s="332"/>
      <c r="L262" s="309"/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309"/>
      <c r="X262" s="397"/>
      <c r="Y262" s="522"/>
      <c r="Z262" s="398"/>
      <c r="AA262" s="332"/>
      <c r="AB262" s="332"/>
      <c r="AC262" s="332"/>
      <c r="AD262" s="332"/>
      <c r="AE262" s="332"/>
      <c r="AF262" s="332"/>
      <c r="AG262" s="332"/>
      <c r="AH262" s="332"/>
      <c r="AI262" s="332"/>
      <c r="AJ262" s="332"/>
      <c r="AK262" s="332"/>
      <c r="AL262" s="332"/>
      <c r="AM262" s="332"/>
      <c r="AN262" s="332"/>
      <c r="AO262" s="332"/>
      <c r="AP262" s="332"/>
      <c r="AQ262" s="332"/>
      <c r="AR262" s="332"/>
      <c r="AS262" s="476"/>
    </row>
    <row r="263" spans="1:45" s="503" customFormat="1" ht="111.75" customHeight="1" hidden="1">
      <c r="A263" s="414" t="s">
        <v>742</v>
      </c>
      <c r="B263" s="407" t="s">
        <v>743</v>
      </c>
      <c r="C263" s="444" t="s">
        <v>355</v>
      </c>
      <c r="D263" s="444" t="s">
        <v>356</v>
      </c>
      <c r="E263" s="430"/>
      <c r="F263" s="332"/>
      <c r="G263" s="332"/>
      <c r="H263" s="332"/>
      <c r="I263" s="332"/>
      <c r="J263" s="332"/>
      <c r="K263" s="332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09"/>
      <c r="X263" s="397"/>
      <c r="Y263" s="522"/>
      <c r="Z263" s="398"/>
      <c r="AA263" s="332"/>
      <c r="AB263" s="332"/>
      <c r="AC263" s="332"/>
      <c r="AD263" s="332"/>
      <c r="AE263" s="332"/>
      <c r="AF263" s="332"/>
      <c r="AG263" s="332"/>
      <c r="AH263" s="332"/>
      <c r="AI263" s="332"/>
      <c r="AJ263" s="332"/>
      <c r="AK263" s="332"/>
      <c r="AL263" s="332"/>
      <c r="AM263" s="332"/>
      <c r="AN263" s="332"/>
      <c r="AO263" s="332"/>
      <c r="AP263" s="332"/>
      <c r="AQ263" s="332"/>
      <c r="AR263" s="332"/>
      <c r="AS263" s="476"/>
    </row>
    <row r="264" spans="1:45" s="503" customFormat="1" ht="90" hidden="1">
      <c r="A264" s="414" t="s">
        <v>744</v>
      </c>
      <c r="B264" s="407" t="s">
        <v>745</v>
      </c>
      <c r="C264" s="444" t="s">
        <v>355</v>
      </c>
      <c r="D264" s="444" t="s">
        <v>356</v>
      </c>
      <c r="E264" s="430"/>
      <c r="F264" s="332"/>
      <c r="G264" s="332"/>
      <c r="H264" s="332"/>
      <c r="I264" s="332"/>
      <c r="J264" s="332"/>
      <c r="K264" s="332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09"/>
      <c r="X264" s="397"/>
      <c r="Y264" s="522"/>
      <c r="Z264" s="398"/>
      <c r="AA264" s="332"/>
      <c r="AB264" s="332"/>
      <c r="AC264" s="332"/>
      <c r="AD264" s="332"/>
      <c r="AE264" s="332"/>
      <c r="AF264" s="332"/>
      <c r="AG264" s="332"/>
      <c r="AH264" s="332"/>
      <c r="AI264" s="332"/>
      <c r="AJ264" s="332"/>
      <c r="AK264" s="332"/>
      <c r="AL264" s="332"/>
      <c r="AM264" s="332"/>
      <c r="AN264" s="332"/>
      <c r="AO264" s="332"/>
      <c r="AP264" s="332"/>
      <c r="AQ264" s="332"/>
      <c r="AR264" s="332"/>
      <c r="AS264" s="476"/>
    </row>
    <row r="265" spans="1:45" s="503" customFormat="1" ht="12.75" hidden="1">
      <c r="A265" s="491" t="s">
        <v>291</v>
      </c>
      <c r="B265" s="407"/>
      <c r="C265" s="446"/>
      <c r="D265" s="331"/>
      <c r="E265" s="430"/>
      <c r="F265" s="332"/>
      <c r="G265" s="332"/>
      <c r="H265" s="332"/>
      <c r="I265" s="332"/>
      <c r="J265" s="332"/>
      <c r="K265" s="332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  <c r="X265" s="397"/>
      <c r="Y265" s="522"/>
      <c r="Z265" s="398"/>
      <c r="AA265" s="332"/>
      <c r="AB265" s="332"/>
      <c r="AC265" s="332"/>
      <c r="AD265" s="332"/>
      <c r="AE265" s="332"/>
      <c r="AF265" s="332"/>
      <c r="AG265" s="332"/>
      <c r="AH265" s="332"/>
      <c r="AI265" s="332"/>
      <c r="AJ265" s="332"/>
      <c r="AK265" s="332"/>
      <c r="AL265" s="332"/>
      <c r="AM265" s="332"/>
      <c r="AN265" s="332"/>
      <c r="AO265" s="332"/>
      <c r="AP265" s="332"/>
      <c r="AQ265" s="332"/>
      <c r="AR265" s="332"/>
      <c r="AS265" s="476"/>
    </row>
    <row r="266" spans="1:45" s="503" customFormat="1" ht="45" hidden="1">
      <c r="A266" s="491" t="s">
        <v>746</v>
      </c>
      <c r="B266" s="446" t="s">
        <v>747</v>
      </c>
      <c r="C266" s="446" t="s">
        <v>355</v>
      </c>
      <c r="D266" s="331" t="s">
        <v>356</v>
      </c>
      <c r="E266" s="430"/>
      <c r="F266" s="332"/>
      <c r="G266" s="332"/>
      <c r="H266" s="332"/>
      <c r="I266" s="332"/>
      <c r="J266" s="332"/>
      <c r="K266" s="332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  <c r="X266" s="397"/>
      <c r="Y266" s="522"/>
      <c r="Z266" s="398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476"/>
    </row>
    <row r="267" spans="1:45" s="503" customFormat="1" ht="49.5" customHeight="1" hidden="1">
      <c r="A267" s="491" t="s">
        <v>688</v>
      </c>
      <c r="B267" s="446" t="s">
        <v>748</v>
      </c>
      <c r="C267" s="446" t="s">
        <v>355</v>
      </c>
      <c r="D267" s="331" t="s">
        <v>356</v>
      </c>
      <c r="E267" s="430"/>
      <c r="F267" s="332"/>
      <c r="G267" s="332"/>
      <c r="H267" s="332"/>
      <c r="I267" s="332"/>
      <c r="J267" s="332"/>
      <c r="K267" s="332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  <c r="X267" s="397"/>
      <c r="Y267" s="522"/>
      <c r="Z267" s="398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/>
      <c r="AO267" s="332"/>
      <c r="AP267" s="332"/>
      <c r="AQ267" s="332"/>
      <c r="AR267" s="332"/>
      <c r="AS267" s="476"/>
    </row>
    <row r="268" spans="1:45" s="503" customFormat="1" ht="146.25" hidden="1">
      <c r="A268" s="414" t="s">
        <v>749</v>
      </c>
      <c r="B268" s="407" t="s">
        <v>750</v>
      </c>
      <c r="C268" s="444" t="s">
        <v>355</v>
      </c>
      <c r="D268" s="444" t="s">
        <v>356</v>
      </c>
      <c r="E268" s="430"/>
      <c r="F268" s="332"/>
      <c r="G268" s="332"/>
      <c r="H268" s="332"/>
      <c r="I268" s="332"/>
      <c r="J268" s="332"/>
      <c r="K268" s="332"/>
      <c r="L268" s="309"/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09"/>
      <c r="X268" s="397"/>
      <c r="Y268" s="522"/>
      <c r="Z268" s="398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332"/>
      <c r="AP268" s="332"/>
      <c r="AQ268" s="332"/>
      <c r="AR268" s="332"/>
      <c r="AS268" s="476"/>
    </row>
    <row r="269" spans="1:45" s="503" customFormat="1" ht="12.75" hidden="1">
      <c r="A269" s="491" t="s">
        <v>291</v>
      </c>
      <c r="B269" s="407"/>
      <c r="C269" s="446"/>
      <c r="D269" s="331"/>
      <c r="E269" s="430"/>
      <c r="F269" s="332"/>
      <c r="G269" s="332"/>
      <c r="H269" s="332"/>
      <c r="I269" s="332"/>
      <c r="J269" s="332"/>
      <c r="K269" s="332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  <c r="X269" s="397"/>
      <c r="Y269" s="522"/>
      <c r="Z269" s="398"/>
      <c r="AA269" s="332"/>
      <c r="AB269" s="332"/>
      <c r="AC269" s="332"/>
      <c r="AD269" s="332"/>
      <c r="AE269" s="332"/>
      <c r="AF269" s="332"/>
      <c r="AG269" s="332"/>
      <c r="AH269" s="332"/>
      <c r="AI269" s="332"/>
      <c r="AJ269" s="332"/>
      <c r="AK269" s="332"/>
      <c r="AL269" s="332"/>
      <c r="AM269" s="332"/>
      <c r="AN269" s="332"/>
      <c r="AO269" s="332"/>
      <c r="AP269" s="332"/>
      <c r="AQ269" s="332"/>
      <c r="AR269" s="332"/>
      <c r="AS269" s="476"/>
    </row>
    <row r="270" spans="1:45" s="503" customFormat="1" ht="78" customHeight="1" hidden="1">
      <c r="A270" s="491" t="s">
        <v>751</v>
      </c>
      <c r="B270" s="446" t="s">
        <v>752</v>
      </c>
      <c r="C270" s="446" t="s">
        <v>355</v>
      </c>
      <c r="D270" s="331" t="s">
        <v>356</v>
      </c>
      <c r="E270" s="430"/>
      <c r="F270" s="332"/>
      <c r="G270" s="332"/>
      <c r="H270" s="332"/>
      <c r="I270" s="332"/>
      <c r="J270" s="332"/>
      <c r="K270" s="332"/>
      <c r="L270" s="309"/>
      <c r="M270" s="309"/>
      <c r="N270" s="309"/>
      <c r="O270" s="309"/>
      <c r="P270" s="309"/>
      <c r="Q270" s="309"/>
      <c r="R270" s="309"/>
      <c r="S270" s="309"/>
      <c r="T270" s="309"/>
      <c r="U270" s="309"/>
      <c r="V270" s="309"/>
      <c r="W270" s="309"/>
      <c r="X270" s="397"/>
      <c r="Y270" s="522"/>
      <c r="Z270" s="398"/>
      <c r="AA270" s="332"/>
      <c r="AB270" s="332"/>
      <c r="AC270" s="332"/>
      <c r="AD270" s="332"/>
      <c r="AE270" s="332"/>
      <c r="AF270" s="332"/>
      <c r="AG270" s="332"/>
      <c r="AH270" s="332"/>
      <c r="AI270" s="332"/>
      <c r="AJ270" s="332"/>
      <c r="AK270" s="332"/>
      <c r="AL270" s="332"/>
      <c r="AM270" s="332"/>
      <c r="AN270" s="332"/>
      <c r="AO270" s="332"/>
      <c r="AP270" s="332"/>
      <c r="AQ270" s="332"/>
      <c r="AR270" s="332"/>
      <c r="AS270" s="476"/>
    </row>
    <row r="271" spans="1:45" s="503" customFormat="1" ht="89.25" customHeight="1" hidden="1">
      <c r="A271" s="491" t="s">
        <v>753</v>
      </c>
      <c r="B271" s="446" t="s">
        <v>754</v>
      </c>
      <c r="C271" s="446" t="s">
        <v>355</v>
      </c>
      <c r="D271" s="331" t="s">
        <v>356</v>
      </c>
      <c r="E271" s="430"/>
      <c r="F271" s="332"/>
      <c r="G271" s="332"/>
      <c r="H271" s="332"/>
      <c r="I271" s="332"/>
      <c r="J271" s="332"/>
      <c r="K271" s="332"/>
      <c r="L271" s="309"/>
      <c r="M271" s="309"/>
      <c r="N271" s="309"/>
      <c r="O271" s="309"/>
      <c r="P271" s="309"/>
      <c r="Q271" s="309"/>
      <c r="R271" s="309"/>
      <c r="S271" s="309"/>
      <c r="T271" s="309"/>
      <c r="U271" s="309"/>
      <c r="V271" s="309"/>
      <c r="W271" s="309"/>
      <c r="X271" s="397"/>
      <c r="Y271" s="522"/>
      <c r="Z271" s="398"/>
      <c r="AA271" s="332"/>
      <c r="AB271" s="332"/>
      <c r="AC271" s="332"/>
      <c r="AD271" s="332"/>
      <c r="AE271" s="332"/>
      <c r="AF271" s="332"/>
      <c r="AG271" s="332"/>
      <c r="AH271" s="332"/>
      <c r="AI271" s="332"/>
      <c r="AJ271" s="332"/>
      <c r="AK271" s="332"/>
      <c r="AL271" s="332"/>
      <c r="AM271" s="332"/>
      <c r="AN271" s="332"/>
      <c r="AO271" s="332"/>
      <c r="AP271" s="332"/>
      <c r="AQ271" s="332"/>
      <c r="AR271" s="332"/>
      <c r="AS271" s="476"/>
    </row>
    <row r="272" spans="1:45" s="503" customFormat="1" ht="58.5" customHeight="1" hidden="1">
      <c r="A272" s="491" t="s">
        <v>688</v>
      </c>
      <c r="B272" s="446" t="s">
        <v>755</v>
      </c>
      <c r="C272" s="446" t="s">
        <v>355</v>
      </c>
      <c r="D272" s="331" t="s">
        <v>356</v>
      </c>
      <c r="E272" s="430"/>
      <c r="F272" s="332"/>
      <c r="G272" s="332"/>
      <c r="H272" s="332"/>
      <c r="I272" s="332"/>
      <c r="J272" s="332"/>
      <c r="K272" s="332"/>
      <c r="L272" s="309"/>
      <c r="M272" s="309"/>
      <c r="N272" s="309"/>
      <c r="O272" s="309"/>
      <c r="P272" s="309"/>
      <c r="Q272" s="309"/>
      <c r="R272" s="309"/>
      <c r="S272" s="309"/>
      <c r="T272" s="309"/>
      <c r="U272" s="309"/>
      <c r="V272" s="309"/>
      <c r="W272" s="309"/>
      <c r="X272" s="397"/>
      <c r="Y272" s="522"/>
      <c r="Z272" s="398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/>
      <c r="AO272" s="332"/>
      <c r="AP272" s="332"/>
      <c r="AQ272" s="332"/>
      <c r="AR272" s="332"/>
      <c r="AS272" s="476"/>
    </row>
    <row r="273" spans="1:45" s="503" customFormat="1" ht="101.25" hidden="1">
      <c r="A273" s="414" t="s">
        <v>756</v>
      </c>
      <c r="B273" s="407" t="s">
        <v>757</v>
      </c>
      <c r="C273" s="444" t="s">
        <v>355</v>
      </c>
      <c r="D273" s="444" t="s">
        <v>356</v>
      </c>
      <c r="E273" s="430"/>
      <c r="F273" s="332"/>
      <c r="G273" s="332"/>
      <c r="H273" s="332"/>
      <c r="I273" s="332"/>
      <c r="J273" s="332"/>
      <c r="K273" s="332"/>
      <c r="L273" s="309"/>
      <c r="M273" s="309"/>
      <c r="N273" s="309"/>
      <c r="O273" s="309"/>
      <c r="P273" s="309"/>
      <c r="Q273" s="309"/>
      <c r="R273" s="309"/>
      <c r="S273" s="309"/>
      <c r="T273" s="309"/>
      <c r="U273" s="309"/>
      <c r="V273" s="309"/>
      <c r="W273" s="309"/>
      <c r="X273" s="397"/>
      <c r="Y273" s="522"/>
      <c r="Z273" s="398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/>
      <c r="AO273" s="332"/>
      <c r="AP273" s="332"/>
      <c r="AQ273" s="332"/>
      <c r="AR273" s="332"/>
      <c r="AS273" s="476"/>
    </row>
    <row r="274" spans="1:45" s="503" customFormat="1" ht="119.25" customHeight="1" hidden="1">
      <c r="A274" s="414" t="s">
        <v>758</v>
      </c>
      <c r="B274" s="407" t="s">
        <v>759</v>
      </c>
      <c r="C274" s="444" t="s">
        <v>355</v>
      </c>
      <c r="D274" s="444" t="s">
        <v>356</v>
      </c>
      <c r="E274" s="430"/>
      <c r="F274" s="332"/>
      <c r="G274" s="332"/>
      <c r="H274" s="332"/>
      <c r="I274" s="332"/>
      <c r="J274" s="332"/>
      <c r="K274" s="332"/>
      <c r="L274" s="309"/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  <c r="X274" s="397"/>
      <c r="Y274" s="522"/>
      <c r="Z274" s="398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/>
      <c r="AO274" s="332"/>
      <c r="AP274" s="332"/>
      <c r="AQ274" s="332"/>
      <c r="AR274" s="332"/>
      <c r="AS274" s="476"/>
    </row>
    <row r="275" spans="1:45" s="503" customFormat="1" ht="12.75" hidden="1">
      <c r="A275" s="491" t="s">
        <v>291</v>
      </c>
      <c r="B275" s="407"/>
      <c r="C275" s="446"/>
      <c r="D275" s="331"/>
      <c r="E275" s="430"/>
      <c r="F275" s="332"/>
      <c r="G275" s="332"/>
      <c r="H275" s="332"/>
      <c r="I275" s="332"/>
      <c r="J275" s="332"/>
      <c r="K275" s="332"/>
      <c r="L275" s="309"/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  <c r="X275" s="397"/>
      <c r="Y275" s="522"/>
      <c r="Z275" s="398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/>
      <c r="AO275" s="332"/>
      <c r="AP275" s="332"/>
      <c r="AQ275" s="332"/>
      <c r="AR275" s="332"/>
      <c r="AS275" s="476"/>
    </row>
    <row r="276" spans="1:45" s="503" customFormat="1" ht="87" customHeight="1" hidden="1">
      <c r="A276" s="491" t="s">
        <v>760</v>
      </c>
      <c r="B276" s="446" t="s">
        <v>761</v>
      </c>
      <c r="C276" s="446" t="s">
        <v>355</v>
      </c>
      <c r="D276" s="331" t="s">
        <v>356</v>
      </c>
      <c r="E276" s="430"/>
      <c r="F276" s="332"/>
      <c r="G276" s="332"/>
      <c r="H276" s="332"/>
      <c r="I276" s="332"/>
      <c r="J276" s="332"/>
      <c r="K276" s="332"/>
      <c r="L276" s="309"/>
      <c r="M276" s="309"/>
      <c r="N276" s="309"/>
      <c r="O276" s="309"/>
      <c r="P276" s="309"/>
      <c r="Q276" s="309"/>
      <c r="R276" s="309"/>
      <c r="S276" s="309"/>
      <c r="T276" s="309"/>
      <c r="U276" s="309"/>
      <c r="V276" s="309"/>
      <c r="W276" s="309"/>
      <c r="X276" s="397"/>
      <c r="Y276" s="522"/>
      <c r="Z276" s="398"/>
      <c r="AA276" s="332"/>
      <c r="AB276" s="332"/>
      <c r="AC276" s="332"/>
      <c r="AD276" s="332"/>
      <c r="AE276" s="332"/>
      <c r="AF276" s="332"/>
      <c r="AG276" s="332"/>
      <c r="AH276" s="332"/>
      <c r="AI276" s="332"/>
      <c r="AJ276" s="332"/>
      <c r="AK276" s="332"/>
      <c r="AL276" s="332"/>
      <c r="AM276" s="332"/>
      <c r="AN276" s="332"/>
      <c r="AO276" s="332"/>
      <c r="AP276" s="332"/>
      <c r="AQ276" s="332"/>
      <c r="AR276" s="332"/>
      <c r="AS276" s="476"/>
    </row>
    <row r="277" spans="1:45" s="503" customFormat="1" ht="53.25" customHeight="1" hidden="1">
      <c r="A277" s="491" t="s">
        <v>688</v>
      </c>
      <c r="B277" s="446" t="s">
        <v>762</v>
      </c>
      <c r="C277" s="446" t="s">
        <v>355</v>
      </c>
      <c r="D277" s="331" t="s">
        <v>356</v>
      </c>
      <c r="E277" s="430"/>
      <c r="F277" s="332"/>
      <c r="G277" s="332"/>
      <c r="H277" s="332"/>
      <c r="I277" s="332"/>
      <c r="J277" s="332"/>
      <c r="K277" s="332"/>
      <c r="L277" s="309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09"/>
      <c r="X277" s="397"/>
      <c r="Y277" s="522"/>
      <c r="Z277" s="398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476"/>
    </row>
    <row r="278" spans="1:45" s="503" customFormat="1" ht="101.25" hidden="1">
      <c r="A278" s="414" t="s">
        <v>763</v>
      </c>
      <c r="B278" s="407" t="s">
        <v>764</v>
      </c>
      <c r="C278" s="444" t="s">
        <v>355</v>
      </c>
      <c r="D278" s="444" t="s">
        <v>356</v>
      </c>
      <c r="E278" s="430"/>
      <c r="F278" s="332"/>
      <c r="G278" s="332"/>
      <c r="H278" s="332"/>
      <c r="I278" s="332"/>
      <c r="J278" s="332"/>
      <c r="K278" s="332"/>
      <c r="L278" s="309"/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09"/>
      <c r="X278" s="397"/>
      <c r="Y278" s="522"/>
      <c r="Z278" s="398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/>
      <c r="AO278" s="332"/>
      <c r="AP278" s="332"/>
      <c r="AQ278" s="332"/>
      <c r="AR278" s="332"/>
      <c r="AS278" s="476"/>
    </row>
    <row r="279" spans="1:45" s="503" customFormat="1" ht="12.75" hidden="1">
      <c r="A279" s="491" t="s">
        <v>291</v>
      </c>
      <c r="B279" s="407"/>
      <c r="C279" s="446"/>
      <c r="D279" s="331"/>
      <c r="E279" s="430"/>
      <c r="F279" s="332"/>
      <c r="G279" s="332"/>
      <c r="H279" s="332"/>
      <c r="I279" s="332"/>
      <c r="J279" s="332"/>
      <c r="K279" s="332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  <c r="X279" s="397"/>
      <c r="Y279" s="522"/>
      <c r="Z279" s="398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/>
      <c r="AO279" s="332"/>
      <c r="AP279" s="332"/>
      <c r="AQ279" s="332"/>
      <c r="AR279" s="332"/>
      <c r="AS279" s="476"/>
    </row>
    <row r="280" spans="1:45" s="503" customFormat="1" ht="51.75" customHeight="1" hidden="1">
      <c r="A280" s="491" t="s">
        <v>688</v>
      </c>
      <c r="B280" s="446" t="s">
        <v>765</v>
      </c>
      <c r="C280" s="446" t="s">
        <v>355</v>
      </c>
      <c r="D280" s="331" t="s">
        <v>356</v>
      </c>
      <c r="E280" s="430"/>
      <c r="F280" s="332"/>
      <c r="G280" s="332"/>
      <c r="H280" s="332"/>
      <c r="I280" s="332"/>
      <c r="J280" s="332"/>
      <c r="K280" s="332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  <c r="X280" s="397"/>
      <c r="Y280" s="522"/>
      <c r="Z280" s="398"/>
      <c r="AA280" s="332"/>
      <c r="AB280" s="332"/>
      <c r="AC280" s="332"/>
      <c r="AD280" s="332"/>
      <c r="AE280" s="332"/>
      <c r="AF280" s="332"/>
      <c r="AG280" s="332"/>
      <c r="AH280" s="332"/>
      <c r="AI280" s="332"/>
      <c r="AJ280" s="332"/>
      <c r="AK280" s="332"/>
      <c r="AL280" s="332"/>
      <c r="AM280" s="332"/>
      <c r="AN280" s="332"/>
      <c r="AO280" s="332"/>
      <c r="AP280" s="332"/>
      <c r="AQ280" s="332"/>
      <c r="AR280" s="332"/>
      <c r="AS280" s="476"/>
    </row>
    <row r="281" spans="1:45" s="503" customFormat="1" ht="112.5" hidden="1">
      <c r="A281" s="414" t="s">
        <v>766</v>
      </c>
      <c r="B281" s="407" t="s">
        <v>767</v>
      </c>
      <c r="C281" s="444" t="s">
        <v>355</v>
      </c>
      <c r="D281" s="444" t="s">
        <v>356</v>
      </c>
      <c r="E281" s="430"/>
      <c r="F281" s="332"/>
      <c r="G281" s="332"/>
      <c r="H281" s="332"/>
      <c r="I281" s="332"/>
      <c r="J281" s="332"/>
      <c r="K281" s="332"/>
      <c r="L281" s="309"/>
      <c r="M281" s="309"/>
      <c r="N281" s="309"/>
      <c r="O281" s="309"/>
      <c r="P281" s="309"/>
      <c r="Q281" s="309"/>
      <c r="R281" s="309"/>
      <c r="S281" s="309"/>
      <c r="T281" s="309"/>
      <c r="U281" s="309"/>
      <c r="V281" s="309"/>
      <c r="W281" s="309"/>
      <c r="X281" s="397"/>
      <c r="Y281" s="522"/>
      <c r="Z281" s="398"/>
      <c r="AA281" s="332"/>
      <c r="AB281" s="332"/>
      <c r="AC281" s="332"/>
      <c r="AD281" s="332"/>
      <c r="AE281" s="332"/>
      <c r="AF281" s="332"/>
      <c r="AG281" s="332"/>
      <c r="AH281" s="332"/>
      <c r="AI281" s="332"/>
      <c r="AJ281" s="332"/>
      <c r="AK281" s="332"/>
      <c r="AL281" s="332"/>
      <c r="AM281" s="332"/>
      <c r="AN281" s="332"/>
      <c r="AO281" s="332"/>
      <c r="AP281" s="332"/>
      <c r="AQ281" s="332"/>
      <c r="AR281" s="332"/>
      <c r="AS281" s="476"/>
    </row>
    <row r="282" spans="1:45" s="503" customFormat="1" ht="12.75" hidden="1">
      <c r="A282" s="491" t="s">
        <v>291</v>
      </c>
      <c r="B282" s="407"/>
      <c r="C282" s="446"/>
      <c r="D282" s="331"/>
      <c r="E282" s="430"/>
      <c r="F282" s="332"/>
      <c r="G282" s="332"/>
      <c r="H282" s="332"/>
      <c r="I282" s="332"/>
      <c r="J282" s="332"/>
      <c r="K282" s="332"/>
      <c r="L282" s="309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  <c r="X282" s="397"/>
      <c r="Y282" s="522"/>
      <c r="Z282" s="398"/>
      <c r="AA282" s="332"/>
      <c r="AB282" s="332"/>
      <c r="AC282" s="332"/>
      <c r="AD282" s="332"/>
      <c r="AE282" s="332"/>
      <c r="AF282" s="332"/>
      <c r="AG282" s="332"/>
      <c r="AH282" s="332"/>
      <c r="AI282" s="332"/>
      <c r="AJ282" s="332"/>
      <c r="AK282" s="332"/>
      <c r="AL282" s="332"/>
      <c r="AM282" s="332"/>
      <c r="AN282" s="332"/>
      <c r="AO282" s="332"/>
      <c r="AP282" s="332"/>
      <c r="AQ282" s="332"/>
      <c r="AR282" s="332"/>
      <c r="AS282" s="476"/>
    </row>
    <row r="283" spans="1:45" s="503" customFormat="1" ht="93" customHeight="1" hidden="1">
      <c r="A283" s="491" t="s">
        <v>768</v>
      </c>
      <c r="B283" s="446" t="s">
        <v>769</v>
      </c>
      <c r="C283" s="446" t="s">
        <v>355</v>
      </c>
      <c r="D283" s="331" t="s">
        <v>356</v>
      </c>
      <c r="E283" s="430"/>
      <c r="F283" s="332"/>
      <c r="G283" s="332"/>
      <c r="H283" s="332"/>
      <c r="I283" s="332"/>
      <c r="J283" s="332"/>
      <c r="K283" s="332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97"/>
      <c r="Y283" s="522"/>
      <c r="Z283" s="398"/>
      <c r="AA283" s="332"/>
      <c r="AB283" s="332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476"/>
    </row>
    <row r="284" spans="1:45" s="503" customFormat="1" ht="87" customHeight="1" hidden="1">
      <c r="A284" s="491" t="s">
        <v>770</v>
      </c>
      <c r="B284" s="446" t="s">
        <v>771</v>
      </c>
      <c r="C284" s="446" t="s">
        <v>355</v>
      </c>
      <c r="D284" s="331" t="s">
        <v>356</v>
      </c>
      <c r="E284" s="430"/>
      <c r="F284" s="332"/>
      <c r="G284" s="332"/>
      <c r="H284" s="332"/>
      <c r="I284" s="332"/>
      <c r="J284" s="332"/>
      <c r="K284" s="332"/>
      <c r="L284" s="309"/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09"/>
      <c r="X284" s="397"/>
      <c r="Y284" s="522"/>
      <c r="Z284" s="398"/>
      <c r="AA284" s="332"/>
      <c r="AB284" s="332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476"/>
    </row>
    <row r="285" spans="1:45" s="503" customFormat="1" ht="54" customHeight="1" hidden="1">
      <c r="A285" s="491" t="s">
        <v>688</v>
      </c>
      <c r="B285" s="446" t="s">
        <v>772</v>
      </c>
      <c r="C285" s="446" t="s">
        <v>355</v>
      </c>
      <c r="D285" s="331" t="s">
        <v>356</v>
      </c>
      <c r="E285" s="430"/>
      <c r="F285" s="332"/>
      <c r="G285" s="332"/>
      <c r="H285" s="332"/>
      <c r="I285" s="332"/>
      <c r="J285" s="332"/>
      <c r="K285" s="332"/>
      <c r="L285" s="309"/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09"/>
      <c r="X285" s="397"/>
      <c r="Y285" s="522"/>
      <c r="Z285" s="398"/>
      <c r="AA285" s="332"/>
      <c r="AB285" s="332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476"/>
    </row>
    <row r="286" spans="1:45" s="503" customFormat="1" ht="112.5" hidden="1">
      <c r="A286" s="414" t="s">
        <v>773</v>
      </c>
      <c r="B286" s="407" t="s">
        <v>774</v>
      </c>
      <c r="C286" s="444" t="s">
        <v>355</v>
      </c>
      <c r="D286" s="444" t="s">
        <v>356</v>
      </c>
      <c r="E286" s="430"/>
      <c r="F286" s="332"/>
      <c r="G286" s="332"/>
      <c r="H286" s="332"/>
      <c r="I286" s="332"/>
      <c r="J286" s="332"/>
      <c r="K286" s="332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97"/>
      <c r="Y286" s="522"/>
      <c r="Z286" s="398"/>
      <c r="AA286" s="332"/>
      <c r="AB286" s="332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476"/>
    </row>
    <row r="287" spans="1:45" s="503" customFormat="1" ht="12.75" hidden="1">
      <c r="A287" s="491" t="s">
        <v>291</v>
      </c>
      <c r="B287" s="407"/>
      <c r="C287" s="446"/>
      <c r="D287" s="331"/>
      <c r="E287" s="430"/>
      <c r="F287" s="332"/>
      <c r="G287" s="332"/>
      <c r="H287" s="332"/>
      <c r="I287" s="332"/>
      <c r="J287" s="332"/>
      <c r="K287" s="332"/>
      <c r="L287" s="309"/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09"/>
      <c r="X287" s="397"/>
      <c r="Y287" s="522"/>
      <c r="Z287" s="398"/>
      <c r="AA287" s="332"/>
      <c r="AB287" s="332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476"/>
    </row>
    <row r="288" spans="1:45" s="503" customFormat="1" ht="75.75" customHeight="1" hidden="1">
      <c r="A288" s="491" t="s">
        <v>775</v>
      </c>
      <c r="B288" s="446" t="s">
        <v>776</v>
      </c>
      <c r="C288" s="446" t="s">
        <v>355</v>
      </c>
      <c r="D288" s="331" t="s">
        <v>356</v>
      </c>
      <c r="E288" s="430"/>
      <c r="F288" s="332"/>
      <c r="G288" s="332"/>
      <c r="H288" s="332"/>
      <c r="I288" s="332"/>
      <c r="J288" s="332"/>
      <c r="K288" s="332"/>
      <c r="L288" s="309"/>
      <c r="M288" s="309"/>
      <c r="N288" s="309"/>
      <c r="O288" s="309"/>
      <c r="P288" s="309"/>
      <c r="Q288" s="309"/>
      <c r="R288" s="309"/>
      <c r="S288" s="309"/>
      <c r="T288" s="309"/>
      <c r="U288" s="309"/>
      <c r="V288" s="309"/>
      <c r="W288" s="309"/>
      <c r="X288" s="397"/>
      <c r="Y288" s="522"/>
      <c r="Z288" s="398"/>
      <c r="AA288" s="332"/>
      <c r="AB288" s="332"/>
      <c r="AC288" s="332"/>
      <c r="AD288" s="332"/>
      <c r="AE288" s="332"/>
      <c r="AF288" s="332"/>
      <c r="AG288" s="332"/>
      <c r="AH288" s="332"/>
      <c r="AI288" s="332"/>
      <c r="AJ288" s="332"/>
      <c r="AK288" s="332"/>
      <c r="AL288" s="332"/>
      <c r="AM288" s="332"/>
      <c r="AN288" s="332"/>
      <c r="AO288" s="332"/>
      <c r="AP288" s="332"/>
      <c r="AQ288" s="332"/>
      <c r="AR288" s="332"/>
      <c r="AS288" s="476"/>
    </row>
    <row r="289" spans="1:45" s="503" customFormat="1" ht="44.25" customHeight="1" hidden="1">
      <c r="A289" s="491" t="s">
        <v>777</v>
      </c>
      <c r="B289" s="446" t="s">
        <v>778</v>
      </c>
      <c r="C289" s="446" t="s">
        <v>355</v>
      </c>
      <c r="D289" s="331" t="s">
        <v>356</v>
      </c>
      <c r="E289" s="430"/>
      <c r="F289" s="332"/>
      <c r="G289" s="332"/>
      <c r="H289" s="332"/>
      <c r="I289" s="332"/>
      <c r="J289" s="332"/>
      <c r="K289" s="332"/>
      <c r="L289" s="309"/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09"/>
      <c r="X289" s="397"/>
      <c r="Y289" s="522"/>
      <c r="Z289" s="398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/>
      <c r="AO289" s="332"/>
      <c r="AP289" s="332"/>
      <c r="AQ289" s="332"/>
      <c r="AR289" s="332"/>
      <c r="AS289" s="476"/>
    </row>
    <row r="290" spans="1:45" s="503" customFormat="1" ht="51" customHeight="1" hidden="1">
      <c r="A290" s="491" t="s">
        <v>688</v>
      </c>
      <c r="B290" s="446" t="s">
        <v>779</v>
      </c>
      <c r="C290" s="446" t="s">
        <v>355</v>
      </c>
      <c r="D290" s="331" t="s">
        <v>356</v>
      </c>
      <c r="E290" s="430"/>
      <c r="F290" s="332"/>
      <c r="G290" s="332"/>
      <c r="H290" s="332"/>
      <c r="I290" s="332"/>
      <c r="J290" s="332"/>
      <c r="K290" s="332"/>
      <c r="L290" s="309"/>
      <c r="M290" s="309"/>
      <c r="N290" s="309"/>
      <c r="O290" s="309"/>
      <c r="P290" s="309"/>
      <c r="Q290" s="309"/>
      <c r="R290" s="309"/>
      <c r="S290" s="309"/>
      <c r="T290" s="309"/>
      <c r="U290" s="309"/>
      <c r="V290" s="309"/>
      <c r="W290" s="309"/>
      <c r="X290" s="397"/>
      <c r="Y290" s="522"/>
      <c r="Z290" s="398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/>
      <c r="AO290" s="332"/>
      <c r="AP290" s="332"/>
      <c r="AQ290" s="332"/>
      <c r="AR290" s="332"/>
      <c r="AS290" s="476"/>
    </row>
    <row r="291" spans="1:45" s="503" customFormat="1" ht="112.5" hidden="1">
      <c r="A291" s="414" t="s">
        <v>780</v>
      </c>
      <c r="B291" s="407" t="s">
        <v>781</v>
      </c>
      <c r="C291" s="444" t="s">
        <v>355</v>
      </c>
      <c r="D291" s="444" t="s">
        <v>356</v>
      </c>
      <c r="E291" s="430"/>
      <c r="F291" s="332"/>
      <c r="G291" s="332"/>
      <c r="H291" s="332"/>
      <c r="I291" s="332"/>
      <c r="J291" s="332"/>
      <c r="K291" s="332"/>
      <c r="L291" s="309"/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09"/>
      <c r="X291" s="397"/>
      <c r="Y291" s="522"/>
      <c r="Z291" s="398"/>
      <c r="AA291" s="332"/>
      <c r="AB291" s="332"/>
      <c r="AC291" s="332"/>
      <c r="AD291" s="332"/>
      <c r="AE291" s="332"/>
      <c r="AF291" s="332"/>
      <c r="AG291" s="332"/>
      <c r="AH291" s="332"/>
      <c r="AI291" s="332"/>
      <c r="AJ291" s="332"/>
      <c r="AK291" s="332"/>
      <c r="AL291" s="332"/>
      <c r="AM291" s="332"/>
      <c r="AN291" s="332"/>
      <c r="AO291" s="332"/>
      <c r="AP291" s="332"/>
      <c r="AQ291" s="332"/>
      <c r="AR291" s="332"/>
      <c r="AS291" s="476"/>
    </row>
    <row r="292" spans="1:45" s="503" customFormat="1" ht="12.75" hidden="1">
      <c r="A292" s="491" t="s">
        <v>291</v>
      </c>
      <c r="B292" s="407"/>
      <c r="C292" s="446"/>
      <c r="D292" s="331"/>
      <c r="E292" s="430"/>
      <c r="F292" s="332"/>
      <c r="G292" s="332"/>
      <c r="H292" s="332"/>
      <c r="I292" s="332"/>
      <c r="J292" s="332"/>
      <c r="K292" s="332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  <c r="X292" s="397"/>
      <c r="Y292" s="522"/>
      <c r="Z292" s="398"/>
      <c r="AA292" s="332"/>
      <c r="AB292" s="332"/>
      <c r="AC292" s="332"/>
      <c r="AD292" s="332"/>
      <c r="AE292" s="332"/>
      <c r="AF292" s="332"/>
      <c r="AG292" s="332"/>
      <c r="AH292" s="332"/>
      <c r="AI292" s="332"/>
      <c r="AJ292" s="332"/>
      <c r="AK292" s="332"/>
      <c r="AL292" s="332"/>
      <c r="AM292" s="332"/>
      <c r="AN292" s="332"/>
      <c r="AO292" s="332"/>
      <c r="AP292" s="332"/>
      <c r="AQ292" s="332"/>
      <c r="AR292" s="332"/>
      <c r="AS292" s="476"/>
    </row>
    <row r="293" spans="1:45" s="503" customFormat="1" ht="54" customHeight="1" hidden="1">
      <c r="A293" s="491" t="s">
        <v>782</v>
      </c>
      <c r="B293" s="446" t="s">
        <v>783</v>
      </c>
      <c r="C293" s="446" t="s">
        <v>355</v>
      </c>
      <c r="D293" s="331" t="s">
        <v>356</v>
      </c>
      <c r="E293" s="430"/>
      <c r="F293" s="332"/>
      <c r="G293" s="332"/>
      <c r="H293" s="332"/>
      <c r="I293" s="332"/>
      <c r="J293" s="332"/>
      <c r="K293" s="332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97"/>
      <c r="Y293" s="522"/>
      <c r="Z293" s="398"/>
      <c r="AA293" s="332"/>
      <c r="AB293" s="332"/>
      <c r="AC293" s="332"/>
      <c r="AD293" s="332"/>
      <c r="AE293" s="332"/>
      <c r="AF293" s="332"/>
      <c r="AG293" s="332"/>
      <c r="AH293" s="332"/>
      <c r="AI293" s="332"/>
      <c r="AJ293" s="332"/>
      <c r="AK293" s="332"/>
      <c r="AL293" s="332"/>
      <c r="AM293" s="332"/>
      <c r="AN293" s="332"/>
      <c r="AO293" s="332"/>
      <c r="AP293" s="332"/>
      <c r="AQ293" s="332"/>
      <c r="AR293" s="332"/>
      <c r="AS293" s="476"/>
    </row>
    <row r="294" spans="1:45" s="503" customFormat="1" ht="51" customHeight="1" hidden="1">
      <c r="A294" s="491" t="s">
        <v>688</v>
      </c>
      <c r="B294" s="446" t="s">
        <v>784</v>
      </c>
      <c r="C294" s="446" t="s">
        <v>355</v>
      </c>
      <c r="D294" s="331" t="s">
        <v>356</v>
      </c>
      <c r="E294" s="430"/>
      <c r="F294" s="332"/>
      <c r="G294" s="332"/>
      <c r="H294" s="332"/>
      <c r="I294" s="332"/>
      <c r="J294" s="332"/>
      <c r="K294" s="332"/>
      <c r="L294" s="309"/>
      <c r="M294" s="309"/>
      <c r="N294" s="309"/>
      <c r="O294" s="309"/>
      <c r="P294" s="309"/>
      <c r="Q294" s="309"/>
      <c r="R294" s="309"/>
      <c r="S294" s="309"/>
      <c r="T294" s="309"/>
      <c r="U294" s="309"/>
      <c r="V294" s="309"/>
      <c r="W294" s="309"/>
      <c r="X294" s="397"/>
      <c r="Y294" s="522"/>
      <c r="Z294" s="398"/>
      <c r="AA294" s="332"/>
      <c r="AB294" s="332"/>
      <c r="AC294" s="332"/>
      <c r="AD294" s="332"/>
      <c r="AE294" s="332"/>
      <c r="AF294" s="332"/>
      <c r="AG294" s="332"/>
      <c r="AH294" s="332"/>
      <c r="AI294" s="332"/>
      <c r="AJ294" s="332"/>
      <c r="AK294" s="332"/>
      <c r="AL294" s="332"/>
      <c r="AM294" s="332"/>
      <c r="AN294" s="332"/>
      <c r="AO294" s="332"/>
      <c r="AP294" s="332"/>
      <c r="AQ294" s="332"/>
      <c r="AR294" s="332"/>
      <c r="AS294" s="476"/>
    </row>
    <row r="295" spans="1:45" s="503" customFormat="1" ht="148.5" customHeight="1" hidden="1">
      <c r="A295" s="414" t="s">
        <v>785</v>
      </c>
      <c r="B295" s="407" t="s">
        <v>786</v>
      </c>
      <c r="C295" s="444" t="s">
        <v>355</v>
      </c>
      <c r="D295" s="444" t="s">
        <v>356</v>
      </c>
      <c r="E295" s="430"/>
      <c r="F295" s="332"/>
      <c r="G295" s="332"/>
      <c r="H295" s="332"/>
      <c r="I295" s="332"/>
      <c r="J295" s="332"/>
      <c r="K295" s="332"/>
      <c r="L295" s="309"/>
      <c r="M295" s="309"/>
      <c r="N295" s="309"/>
      <c r="O295" s="309"/>
      <c r="P295" s="309"/>
      <c r="Q295" s="309"/>
      <c r="R295" s="309"/>
      <c r="S295" s="309"/>
      <c r="T295" s="309"/>
      <c r="U295" s="309"/>
      <c r="V295" s="309"/>
      <c r="W295" s="309"/>
      <c r="X295" s="397"/>
      <c r="Y295" s="522"/>
      <c r="Z295" s="398"/>
      <c r="AA295" s="332"/>
      <c r="AB295" s="332"/>
      <c r="AC295" s="332"/>
      <c r="AD295" s="332"/>
      <c r="AE295" s="332"/>
      <c r="AF295" s="332"/>
      <c r="AG295" s="332"/>
      <c r="AH295" s="332"/>
      <c r="AI295" s="332"/>
      <c r="AJ295" s="332"/>
      <c r="AK295" s="332"/>
      <c r="AL295" s="332"/>
      <c r="AM295" s="332"/>
      <c r="AN295" s="332"/>
      <c r="AO295" s="332"/>
      <c r="AP295" s="332"/>
      <c r="AQ295" s="332"/>
      <c r="AR295" s="332"/>
      <c r="AS295" s="476"/>
    </row>
    <row r="296" spans="1:45" s="503" customFormat="1" ht="12.75" hidden="1">
      <c r="A296" s="491" t="s">
        <v>291</v>
      </c>
      <c r="B296" s="407"/>
      <c r="C296" s="446"/>
      <c r="D296" s="331"/>
      <c r="E296" s="430"/>
      <c r="F296" s="332"/>
      <c r="G296" s="332"/>
      <c r="H296" s="332"/>
      <c r="I296" s="332"/>
      <c r="J296" s="332"/>
      <c r="K296" s="332"/>
      <c r="L296" s="309"/>
      <c r="M296" s="309"/>
      <c r="N296" s="309"/>
      <c r="O296" s="309"/>
      <c r="P296" s="309"/>
      <c r="Q296" s="309"/>
      <c r="R296" s="309"/>
      <c r="S296" s="309"/>
      <c r="T296" s="309"/>
      <c r="U296" s="309"/>
      <c r="V296" s="309"/>
      <c r="W296" s="309"/>
      <c r="X296" s="397"/>
      <c r="Y296" s="522"/>
      <c r="Z296" s="398"/>
      <c r="AA296" s="332"/>
      <c r="AB296" s="332"/>
      <c r="AC296" s="332"/>
      <c r="AD296" s="332"/>
      <c r="AE296" s="332"/>
      <c r="AF296" s="332"/>
      <c r="AG296" s="332"/>
      <c r="AH296" s="332"/>
      <c r="AI296" s="332"/>
      <c r="AJ296" s="332"/>
      <c r="AK296" s="332"/>
      <c r="AL296" s="332"/>
      <c r="AM296" s="332"/>
      <c r="AN296" s="332"/>
      <c r="AO296" s="332"/>
      <c r="AP296" s="332"/>
      <c r="AQ296" s="332"/>
      <c r="AR296" s="332"/>
      <c r="AS296" s="476"/>
    </row>
    <row r="297" spans="1:45" s="503" customFormat="1" ht="69" customHeight="1" hidden="1">
      <c r="A297" s="491" t="s">
        <v>787</v>
      </c>
      <c r="B297" s="446" t="s">
        <v>788</v>
      </c>
      <c r="C297" s="446" t="s">
        <v>355</v>
      </c>
      <c r="D297" s="331" t="s">
        <v>356</v>
      </c>
      <c r="E297" s="430"/>
      <c r="F297" s="332"/>
      <c r="G297" s="332"/>
      <c r="H297" s="332"/>
      <c r="I297" s="332"/>
      <c r="J297" s="332"/>
      <c r="K297" s="332"/>
      <c r="L297" s="309"/>
      <c r="M297" s="309"/>
      <c r="N297" s="309"/>
      <c r="O297" s="309"/>
      <c r="P297" s="309"/>
      <c r="Q297" s="309"/>
      <c r="R297" s="309"/>
      <c r="S297" s="309"/>
      <c r="T297" s="309"/>
      <c r="U297" s="309"/>
      <c r="V297" s="309"/>
      <c r="W297" s="309"/>
      <c r="X297" s="397"/>
      <c r="Y297" s="522"/>
      <c r="Z297" s="398"/>
      <c r="AA297" s="332"/>
      <c r="AB297" s="332"/>
      <c r="AC297" s="332"/>
      <c r="AD297" s="332"/>
      <c r="AE297" s="332"/>
      <c r="AF297" s="332"/>
      <c r="AG297" s="332"/>
      <c r="AH297" s="332"/>
      <c r="AI297" s="332"/>
      <c r="AJ297" s="332"/>
      <c r="AK297" s="332"/>
      <c r="AL297" s="332"/>
      <c r="AM297" s="332"/>
      <c r="AN297" s="332"/>
      <c r="AO297" s="332"/>
      <c r="AP297" s="332"/>
      <c r="AQ297" s="332"/>
      <c r="AR297" s="332"/>
      <c r="AS297" s="476"/>
    </row>
    <row r="298" spans="1:45" s="503" customFormat="1" ht="51.75" customHeight="1" hidden="1">
      <c r="A298" s="491" t="s">
        <v>688</v>
      </c>
      <c r="B298" s="446" t="s">
        <v>789</v>
      </c>
      <c r="C298" s="446" t="s">
        <v>355</v>
      </c>
      <c r="D298" s="331" t="s">
        <v>356</v>
      </c>
      <c r="E298" s="430"/>
      <c r="F298" s="332"/>
      <c r="G298" s="332"/>
      <c r="H298" s="332"/>
      <c r="I298" s="332"/>
      <c r="J298" s="332"/>
      <c r="K298" s="332"/>
      <c r="L298" s="309"/>
      <c r="M298" s="309"/>
      <c r="N298" s="309"/>
      <c r="O298" s="309"/>
      <c r="P298" s="309"/>
      <c r="Q298" s="309"/>
      <c r="R298" s="309"/>
      <c r="S298" s="309"/>
      <c r="T298" s="309"/>
      <c r="U298" s="309"/>
      <c r="V298" s="309"/>
      <c r="W298" s="309"/>
      <c r="X298" s="397"/>
      <c r="Y298" s="522"/>
      <c r="Z298" s="398"/>
      <c r="AA298" s="332"/>
      <c r="AB298" s="332"/>
      <c r="AC298" s="332"/>
      <c r="AD298" s="332"/>
      <c r="AE298" s="332"/>
      <c r="AF298" s="332"/>
      <c r="AG298" s="332"/>
      <c r="AH298" s="332"/>
      <c r="AI298" s="332"/>
      <c r="AJ298" s="332"/>
      <c r="AK298" s="332"/>
      <c r="AL298" s="332"/>
      <c r="AM298" s="332"/>
      <c r="AN298" s="332"/>
      <c r="AO298" s="332"/>
      <c r="AP298" s="332"/>
      <c r="AQ298" s="332"/>
      <c r="AR298" s="332"/>
      <c r="AS298" s="476"/>
    </row>
    <row r="299" spans="1:45" s="503" customFormat="1" ht="93" customHeight="1" hidden="1">
      <c r="A299" s="414" t="s">
        <v>790</v>
      </c>
      <c r="B299" s="407" t="s">
        <v>791</v>
      </c>
      <c r="C299" s="444" t="s">
        <v>355</v>
      </c>
      <c r="D299" s="331" t="s">
        <v>356</v>
      </c>
      <c r="E299" s="430"/>
      <c r="F299" s="332"/>
      <c r="G299" s="332"/>
      <c r="H299" s="332"/>
      <c r="I299" s="332"/>
      <c r="J299" s="332"/>
      <c r="K299" s="332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09"/>
      <c r="X299" s="397"/>
      <c r="Y299" s="522"/>
      <c r="Z299" s="398"/>
      <c r="AA299" s="332"/>
      <c r="AB299" s="332"/>
      <c r="AC299" s="332"/>
      <c r="AD299" s="332"/>
      <c r="AE299" s="332"/>
      <c r="AF299" s="332"/>
      <c r="AG299" s="332"/>
      <c r="AH299" s="332"/>
      <c r="AI299" s="332"/>
      <c r="AJ299" s="332"/>
      <c r="AK299" s="332"/>
      <c r="AL299" s="332"/>
      <c r="AM299" s="332"/>
      <c r="AN299" s="332"/>
      <c r="AO299" s="332"/>
      <c r="AP299" s="332"/>
      <c r="AQ299" s="332"/>
      <c r="AR299" s="332"/>
      <c r="AS299" s="476"/>
    </row>
    <row r="300" spans="1:45" s="322" customFormat="1" ht="45" hidden="1">
      <c r="A300" s="319" t="s">
        <v>792</v>
      </c>
      <c r="B300" s="406" t="s">
        <v>793</v>
      </c>
      <c r="C300" s="407" t="s">
        <v>355</v>
      </c>
      <c r="D300" s="407" t="s">
        <v>356</v>
      </c>
      <c r="E300" s="309" t="s">
        <v>289</v>
      </c>
      <c r="F300" s="309" t="s">
        <v>289</v>
      </c>
      <c r="G300" s="309" t="s">
        <v>289</v>
      </c>
      <c r="H300" s="309" t="s">
        <v>289</v>
      </c>
      <c r="I300" s="309" t="s">
        <v>289</v>
      </c>
      <c r="J300" s="309" t="s">
        <v>289</v>
      </c>
      <c r="K300" s="309" t="s">
        <v>289</v>
      </c>
      <c r="L300" s="309" t="s">
        <v>289</v>
      </c>
      <c r="M300" s="309" t="s">
        <v>289</v>
      </c>
      <c r="N300" s="309" t="s">
        <v>289</v>
      </c>
      <c r="O300" s="309" t="s">
        <v>289</v>
      </c>
      <c r="P300" s="309" t="s">
        <v>289</v>
      </c>
      <c r="Q300" s="309" t="s">
        <v>289</v>
      </c>
      <c r="R300" s="309" t="s">
        <v>289</v>
      </c>
      <c r="S300" s="309" t="s">
        <v>289</v>
      </c>
      <c r="T300" s="309" t="s">
        <v>289</v>
      </c>
      <c r="U300" s="309" t="s">
        <v>289</v>
      </c>
      <c r="V300" s="309" t="s">
        <v>289</v>
      </c>
      <c r="W300" s="309" t="s">
        <v>289</v>
      </c>
      <c r="X300" s="397" t="s">
        <v>289</v>
      </c>
      <c r="Y300" s="436"/>
      <c r="Z300" s="398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309"/>
      <c r="AP300" s="309"/>
      <c r="AQ300" s="309"/>
      <c r="AR300" s="309"/>
      <c r="AS300" s="321"/>
    </row>
    <row r="301" spans="1:45" s="355" customFormat="1" ht="38.25">
      <c r="A301" s="523" t="s">
        <v>794</v>
      </c>
      <c r="B301" s="388" t="s">
        <v>795</v>
      </c>
      <c r="C301" s="389" t="s">
        <v>355</v>
      </c>
      <c r="D301" s="447" t="s">
        <v>356</v>
      </c>
      <c r="E301" s="387" t="s">
        <v>289</v>
      </c>
      <c r="F301" s="387" t="s">
        <v>289</v>
      </c>
      <c r="G301" s="387" t="s">
        <v>289</v>
      </c>
      <c r="H301" s="387" t="s">
        <v>289</v>
      </c>
      <c r="I301" s="387" t="s">
        <v>289</v>
      </c>
      <c r="J301" s="387" t="s">
        <v>289</v>
      </c>
      <c r="K301" s="387" t="s">
        <v>289</v>
      </c>
      <c r="L301" s="387" t="s">
        <v>289</v>
      </c>
      <c r="M301" s="387" t="s">
        <v>289</v>
      </c>
      <c r="N301" s="387" t="s">
        <v>289</v>
      </c>
      <c r="O301" s="387" t="s">
        <v>289</v>
      </c>
      <c r="P301" s="387" t="s">
        <v>289</v>
      </c>
      <c r="Q301" s="387" t="s">
        <v>289</v>
      </c>
      <c r="R301" s="387" t="s">
        <v>289</v>
      </c>
      <c r="S301" s="387" t="s">
        <v>289</v>
      </c>
      <c r="T301" s="387" t="s">
        <v>289</v>
      </c>
      <c r="U301" s="387" t="s">
        <v>289</v>
      </c>
      <c r="V301" s="387" t="s">
        <v>289</v>
      </c>
      <c r="W301" s="387" t="s">
        <v>289</v>
      </c>
      <c r="X301" s="371" t="s">
        <v>289</v>
      </c>
      <c r="Y301" s="592">
        <f>103828.61+'2. Расходы бюджета (1)'!F138</f>
        <v>546912.8700000002</v>
      </c>
      <c r="Z301" s="379">
        <f>'1. Доходы бюджета (1)'!E86-Z35</f>
        <v>0</v>
      </c>
      <c r="AA301" s="332" t="s">
        <v>289</v>
      </c>
      <c r="AB301" s="332" t="s">
        <v>289</v>
      </c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80">
        <f>Y301</f>
        <v>546912.8700000002</v>
      </c>
      <c r="AR301" s="380">
        <f>Z301</f>
        <v>0</v>
      </c>
      <c r="AS301" s="354" t="s">
        <v>796</v>
      </c>
    </row>
    <row r="302" spans="1:45" s="355" customFormat="1" ht="12.75">
      <c r="A302" s="524" t="s">
        <v>291</v>
      </c>
      <c r="B302" s="383"/>
      <c r="C302" s="525"/>
      <c r="D302" s="525"/>
      <c r="E302" s="526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60"/>
      <c r="Y302" s="445"/>
      <c r="Z302" s="361"/>
      <c r="AA302" s="326"/>
      <c r="AB302" s="326"/>
      <c r="AC302" s="326"/>
      <c r="AD302" s="326"/>
      <c r="AE302" s="326"/>
      <c r="AF302" s="326"/>
      <c r="AG302" s="326"/>
      <c r="AH302" s="326"/>
      <c r="AI302" s="326"/>
      <c r="AJ302" s="326"/>
      <c r="AK302" s="326"/>
      <c r="AL302" s="326"/>
      <c r="AM302" s="326"/>
      <c r="AN302" s="326"/>
      <c r="AO302" s="326"/>
      <c r="AP302" s="326"/>
      <c r="AQ302" s="326"/>
      <c r="AR302" s="326"/>
      <c r="AS302" s="452"/>
    </row>
    <row r="303" spans="1:45" s="355" customFormat="1" ht="22.5">
      <c r="A303" s="524" t="s">
        <v>797</v>
      </c>
      <c r="B303" s="365" t="s">
        <v>798</v>
      </c>
      <c r="C303" s="385" t="s">
        <v>355</v>
      </c>
      <c r="D303" s="385" t="s">
        <v>356</v>
      </c>
      <c r="E303" s="387" t="s">
        <v>289</v>
      </c>
      <c r="F303" s="387" t="s">
        <v>289</v>
      </c>
      <c r="G303" s="387" t="s">
        <v>289</v>
      </c>
      <c r="H303" s="387" t="s">
        <v>289</v>
      </c>
      <c r="I303" s="387" t="s">
        <v>289</v>
      </c>
      <c r="J303" s="387" t="s">
        <v>289</v>
      </c>
      <c r="K303" s="387" t="s">
        <v>289</v>
      </c>
      <c r="L303" s="387" t="s">
        <v>289</v>
      </c>
      <c r="M303" s="387" t="s">
        <v>289</v>
      </c>
      <c r="N303" s="387" t="s">
        <v>289</v>
      </c>
      <c r="O303" s="387" t="s">
        <v>289</v>
      </c>
      <c r="P303" s="387" t="s">
        <v>289</v>
      </c>
      <c r="Q303" s="387" t="s">
        <v>289</v>
      </c>
      <c r="R303" s="387" t="s">
        <v>289</v>
      </c>
      <c r="S303" s="387" t="s">
        <v>289</v>
      </c>
      <c r="T303" s="387" t="s">
        <v>289</v>
      </c>
      <c r="U303" s="387" t="s">
        <v>289</v>
      </c>
      <c r="V303" s="387" t="s">
        <v>289</v>
      </c>
      <c r="W303" s="387" t="s">
        <v>289</v>
      </c>
      <c r="X303" s="371" t="s">
        <v>289</v>
      </c>
      <c r="Y303" s="527">
        <f>Z301</f>
        <v>0</v>
      </c>
      <c r="Z303" s="368">
        <f>Z301</f>
        <v>0</v>
      </c>
      <c r="AA303" s="332" t="s">
        <v>289</v>
      </c>
      <c r="AB303" s="332" t="s">
        <v>289</v>
      </c>
      <c r="AC303" s="332"/>
      <c r="AD303" s="332"/>
      <c r="AE303" s="332"/>
      <c r="AF303" s="332"/>
      <c r="AG303" s="332"/>
      <c r="AH303" s="332"/>
      <c r="AI303" s="332"/>
      <c r="AJ303" s="332"/>
      <c r="AK303" s="332"/>
      <c r="AL303" s="332"/>
      <c r="AM303" s="332"/>
      <c r="AN303" s="332"/>
      <c r="AO303" s="332"/>
      <c r="AP303" s="332"/>
      <c r="AQ303" s="369">
        <f>Y303</f>
        <v>0</v>
      </c>
      <c r="AR303" s="369">
        <f>Z303</f>
        <v>0</v>
      </c>
      <c r="AS303" s="354" t="s">
        <v>952</v>
      </c>
    </row>
    <row r="304" spans="1:45" s="322" customFormat="1" ht="45" hidden="1">
      <c r="A304" s="424" t="s">
        <v>799</v>
      </c>
      <c r="B304" s="330" t="s">
        <v>800</v>
      </c>
      <c r="C304" s="331" t="s">
        <v>355</v>
      </c>
      <c r="D304" s="331" t="s">
        <v>356</v>
      </c>
      <c r="E304" s="332" t="s">
        <v>289</v>
      </c>
      <c r="F304" s="332" t="s">
        <v>289</v>
      </c>
      <c r="G304" s="332" t="s">
        <v>289</v>
      </c>
      <c r="H304" s="332" t="s">
        <v>289</v>
      </c>
      <c r="I304" s="332" t="s">
        <v>289</v>
      </c>
      <c r="J304" s="332" t="s">
        <v>289</v>
      </c>
      <c r="K304" s="332" t="s">
        <v>289</v>
      </c>
      <c r="L304" s="332" t="s">
        <v>289</v>
      </c>
      <c r="M304" s="332" t="s">
        <v>289</v>
      </c>
      <c r="N304" s="332" t="s">
        <v>289</v>
      </c>
      <c r="O304" s="332" t="s">
        <v>289</v>
      </c>
      <c r="P304" s="332" t="s">
        <v>289</v>
      </c>
      <c r="Q304" s="332" t="s">
        <v>289</v>
      </c>
      <c r="R304" s="332" t="s">
        <v>289</v>
      </c>
      <c r="S304" s="332" t="s">
        <v>289</v>
      </c>
      <c r="T304" s="332" t="s">
        <v>289</v>
      </c>
      <c r="U304" s="332" t="s">
        <v>289</v>
      </c>
      <c r="V304" s="332" t="s">
        <v>289</v>
      </c>
      <c r="W304" s="332" t="s">
        <v>289</v>
      </c>
      <c r="X304" s="371" t="s">
        <v>289</v>
      </c>
      <c r="Y304" s="332"/>
      <c r="Z304" s="332" t="s">
        <v>289</v>
      </c>
      <c r="AA304" s="332" t="s">
        <v>289</v>
      </c>
      <c r="AB304" s="332" t="s">
        <v>289</v>
      </c>
      <c r="AC304" s="332"/>
      <c r="AD304" s="332" t="s">
        <v>289</v>
      </c>
      <c r="AE304" s="332" t="s">
        <v>289</v>
      </c>
      <c r="AF304" s="332" t="s">
        <v>289</v>
      </c>
      <c r="AG304" s="332" t="s">
        <v>289</v>
      </c>
      <c r="AH304" s="332" t="s">
        <v>289</v>
      </c>
      <c r="AI304" s="332" t="s">
        <v>289</v>
      </c>
      <c r="AJ304" s="332" t="s">
        <v>289</v>
      </c>
      <c r="AK304" s="332" t="s">
        <v>289</v>
      </c>
      <c r="AL304" s="332" t="s">
        <v>289</v>
      </c>
      <c r="AM304" s="332" t="s">
        <v>289</v>
      </c>
      <c r="AN304" s="332" t="s">
        <v>289</v>
      </c>
      <c r="AO304" s="332" t="s">
        <v>289</v>
      </c>
      <c r="AP304" s="332" t="s">
        <v>289</v>
      </c>
      <c r="AQ304" s="332" t="s">
        <v>289</v>
      </c>
      <c r="AR304" s="332" t="s">
        <v>289</v>
      </c>
      <c r="AS304" s="321"/>
    </row>
    <row r="305" spans="1:45" s="322" customFormat="1" ht="38.25" hidden="1">
      <c r="A305" s="528" t="s">
        <v>801</v>
      </c>
      <c r="B305" s="406" t="s">
        <v>802</v>
      </c>
      <c r="C305" s="407" t="s">
        <v>355</v>
      </c>
      <c r="D305" s="444" t="s">
        <v>356</v>
      </c>
      <c r="E305" s="332" t="s">
        <v>289</v>
      </c>
      <c r="F305" s="332" t="s">
        <v>289</v>
      </c>
      <c r="G305" s="332" t="s">
        <v>289</v>
      </c>
      <c r="H305" s="332" t="s">
        <v>289</v>
      </c>
      <c r="I305" s="332" t="s">
        <v>289</v>
      </c>
      <c r="J305" s="332" t="s">
        <v>289</v>
      </c>
      <c r="K305" s="332" t="s">
        <v>289</v>
      </c>
      <c r="L305" s="332" t="s">
        <v>289</v>
      </c>
      <c r="M305" s="332" t="s">
        <v>289</v>
      </c>
      <c r="N305" s="332" t="s">
        <v>289</v>
      </c>
      <c r="O305" s="332" t="s">
        <v>289</v>
      </c>
      <c r="P305" s="332" t="s">
        <v>289</v>
      </c>
      <c r="Q305" s="332" t="s">
        <v>289</v>
      </c>
      <c r="R305" s="332" t="s">
        <v>289</v>
      </c>
      <c r="S305" s="332" t="s">
        <v>289</v>
      </c>
      <c r="T305" s="332" t="s">
        <v>289</v>
      </c>
      <c r="U305" s="332" t="s">
        <v>289</v>
      </c>
      <c r="V305" s="332" t="s">
        <v>289</v>
      </c>
      <c r="W305" s="332" t="s">
        <v>289</v>
      </c>
      <c r="X305" s="371" t="s">
        <v>289</v>
      </c>
      <c r="Y305" s="431"/>
      <c r="Z305" s="309"/>
      <c r="AA305" s="332" t="s">
        <v>289</v>
      </c>
      <c r="AB305" s="332" t="s">
        <v>289</v>
      </c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  <c r="AO305" s="309"/>
      <c r="AP305" s="309"/>
      <c r="AQ305" s="309"/>
      <c r="AR305" s="309"/>
      <c r="AS305" s="321"/>
    </row>
    <row r="306" spans="1:45" s="322" customFormat="1" ht="12.75" hidden="1">
      <c r="A306" s="424" t="s">
        <v>46</v>
      </c>
      <c r="B306" s="324"/>
      <c r="C306" s="462"/>
      <c r="D306" s="462"/>
      <c r="E306" s="514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60"/>
      <c r="Y306" s="514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6"/>
      <c r="AS306" s="321"/>
    </row>
    <row r="307" spans="1:45" s="322" customFormat="1" ht="12.75" hidden="1">
      <c r="A307" s="424" t="s">
        <v>803</v>
      </c>
      <c r="B307" s="330" t="s">
        <v>804</v>
      </c>
      <c r="C307" s="331" t="s">
        <v>355</v>
      </c>
      <c r="D307" s="331" t="s">
        <v>356</v>
      </c>
      <c r="E307" s="332" t="s">
        <v>289</v>
      </c>
      <c r="F307" s="332" t="s">
        <v>289</v>
      </c>
      <c r="G307" s="332" t="s">
        <v>289</v>
      </c>
      <c r="H307" s="332" t="s">
        <v>289</v>
      </c>
      <c r="I307" s="332" t="s">
        <v>289</v>
      </c>
      <c r="J307" s="332" t="s">
        <v>289</v>
      </c>
      <c r="K307" s="332" t="s">
        <v>289</v>
      </c>
      <c r="L307" s="332" t="s">
        <v>289</v>
      </c>
      <c r="M307" s="332" t="s">
        <v>289</v>
      </c>
      <c r="N307" s="332" t="s">
        <v>289</v>
      </c>
      <c r="O307" s="332" t="s">
        <v>289</v>
      </c>
      <c r="P307" s="332" t="s">
        <v>289</v>
      </c>
      <c r="Q307" s="332" t="s">
        <v>289</v>
      </c>
      <c r="R307" s="332" t="s">
        <v>289</v>
      </c>
      <c r="S307" s="332" t="s">
        <v>289</v>
      </c>
      <c r="T307" s="332" t="s">
        <v>289</v>
      </c>
      <c r="U307" s="332" t="s">
        <v>289</v>
      </c>
      <c r="V307" s="332" t="s">
        <v>289</v>
      </c>
      <c r="W307" s="332" t="s">
        <v>289</v>
      </c>
      <c r="X307" s="371" t="s">
        <v>289</v>
      </c>
      <c r="Y307" s="502"/>
      <c r="Z307" s="332"/>
      <c r="AA307" s="332" t="s">
        <v>289</v>
      </c>
      <c r="AB307" s="332" t="s">
        <v>289</v>
      </c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/>
      <c r="AO307" s="332"/>
      <c r="AP307" s="332"/>
      <c r="AQ307" s="332"/>
      <c r="AR307" s="332"/>
      <c r="AS307" s="321"/>
    </row>
    <row r="308" spans="1:45" s="322" customFormat="1" ht="45" hidden="1">
      <c r="A308" s="333" t="s">
        <v>805</v>
      </c>
      <c r="B308" s="396" t="s">
        <v>806</v>
      </c>
      <c r="C308" s="446" t="s">
        <v>355</v>
      </c>
      <c r="D308" s="331" t="s">
        <v>356</v>
      </c>
      <c r="E308" s="332" t="s">
        <v>289</v>
      </c>
      <c r="F308" s="332" t="s">
        <v>289</v>
      </c>
      <c r="G308" s="332" t="s">
        <v>289</v>
      </c>
      <c r="H308" s="332" t="s">
        <v>289</v>
      </c>
      <c r="I308" s="332" t="s">
        <v>289</v>
      </c>
      <c r="J308" s="332" t="s">
        <v>289</v>
      </c>
      <c r="K308" s="332" t="s">
        <v>289</v>
      </c>
      <c r="L308" s="332" t="s">
        <v>289</v>
      </c>
      <c r="M308" s="332" t="s">
        <v>289</v>
      </c>
      <c r="N308" s="332" t="s">
        <v>289</v>
      </c>
      <c r="O308" s="332" t="s">
        <v>289</v>
      </c>
      <c r="P308" s="332" t="s">
        <v>289</v>
      </c>
      <c r="Q308" s="332" t="s">
        <v>289</v>
      </c>
      <c r="R308" s="332" t="s">
        <v>289</v>
      </c>
      <c r="S308" s="332" t="s">
        <v>289</v>
      </c>
      <c r="T308" s="332" t="s">
        <v>289</v>
      </c>
      <c r="U308" s="332" t="s">
        <v>289</v>
      </c>
      <c r="V308" s="332" t="s">
        <v>289</v>
      </c>
      <c r="W308" s="332" t="s">
        <v>289</v>
      </c>
      <c r="X308" s="371" t="s">
        <v>289</v>
      </c>
      <c r="Y308" s="431"/>
      <c r="Z308" s="309"/>
      <c r="AA308" s="332" t="s">
        <v>289</v>
      </c>
      <c r="AB308" s="332" t="s">
        <v>289</v>
      </c>
      <c r="AC308" s="309"/>
      <c r="AD308" s="309"/>
      <c r="AE308" s="309"/>
      <c r="AF308" s="309"/>
      <c r="AG308" s="309"/>
      <c r="AH308" s="309"/>
      <c r="AI308" s="309"/>
      <c r="AJ308" s="309"/>
      <c r="AK308" s="309"/>
      <c r="AL308" s="309"/>
      <c r="AM308" s="309"/>
      <c r="AN308" s="309"/>
      <c r="AO308" s="309"/>
      <c r="AP308" s="309"/>
      <c r="AQ308" s="309"/>
      <c r="AR308" s="309"/>
      <c r="AS308" s="321"/>
    </row>
    <row r="309" spans="1:45" s="322" customFormat="1" ht="12.75" customHeight="1" hidden="1">
      <c r="A309" s="424" t="s">
        <v>807</v>
      </c>
      <c r="B309" s="330" t="s">
        <v>808</v>
      </c>
      <c r="C309" s="446" t="s">
        <v>355</v>
      </c>
      <c r="D309" s="331" t="s">
        <v>356</v>
      </c>
      <c r="E309" s="332" t="s">
        <v>289</v>
      </c>
      <c r="F309" s="332" t="s">
        <v>289</v>
      </c>
      <c r="G309" s="332" t="s">
        <v>289</v>
      </c>
      <c r="H309" s="332" t="s">
        <v>289</v>
      </c>
      <c r="I309" s="332" t="s">
        <v>289</v>
      </c>
      <c r="J309" s="332" t="s">
        <v>289</v>
      </c>
      <c r="K309" s="332" t="s">
        <v>289</v>
      </c>
      <c r="L309" s="332" t="s">
        <v>289</v>
      </c>
      <c r="M309" s="332" t="s">
        <v>289</v>
      </c>
      <c r="N309" s="332" t="s">
        <v>289</v>
      </c>
      <c r="O309" s="332" t="s">
        <v>289</v>
      </c>
      <c r="P309" s="332" t="s">
        <v>289</v>
      </c>
      <c r="Q309" s="332" t="s">
        <v>289</v>
      </c>
      <c r="R309" s="332" t="s">
        <v>289</v>
      </c>
      <c r="S309" s="332" t="s">
        <v>289</v>
      </c>
      <c r="T309" s="332" t="s">
        <v>289</v>
      </c>
      <c r="U309" s="332" t="s">
        <v>289</v>
      </c>
      <c r="V309" s="332" t="s">
        <v>289</v>
      </c>
      <c r="W309" s="332" t="s">
        <v>289</v>
      </c>
      <c r="X309" s="371" t="s">
        <v>289</v>
      </c>
      <c r="Y309" s="431"/>
      <c r="Z309" s="309"/>
      <c r="AA309" s="332" t="s">
        <v>289</v>
      </c>
      <c r="AB309" s="332" t="s">
        <v>289</v>
      </c>
      <c r="AC309" s="309"/>
      <c r="AD309" s="309"/>
      <c r="AE309" s="309"/>
      <c r="AF309" s="309"/>
      <c r="AG309" s="309"/>
      <c r="AH309" s="309"/>
      <c r="AI309" s="309"/>
      <c r="AJ309" s="309"/>
      <c r="AK309" s="309"/>
      <c r="AL309" s="309"/>
      <c r="AM309" s="309"/>
      <c r="AN309" s="309"/>
      <c r="AO309" s="309"/>
      <c r="AP309" s="309"/>
      <c r="AQ309" s="309"/>
      <c r="AR309" s="309"/>
      <c r="AS309" s="321"/>
    </row>
    <row r="310" spans="1:45" s="322" customFormat="1" ht="27.75" customHeight="1" hidden="1">
      <c r="A310" s="424" t="s">
        <v>809</v>
      </c>
      <c r="B310" s="330" t="s">
        <v>810</v>
      </c>
      <c r="C310" s="446" t="s">
        <v>355</v>
      </c>
      <c r="D310" s="331" t="s">
        <v>356</v>
      </c>
      <c r="E310" s="332" t="s">
        <v>289</v>
      </c>
      <c r="F310" s="332" t="s">
        <v>289</v>
      </c>
      <c r="G310" s="332" t="s">
        <v>289</v>
      </c>
      <c r="H310" s="332" t="s">
        <v>289</v>
      </c>
      <c r="I310" s="332" t="s">
        <v>289</v>
      </c>
      <c r="J310" s="332" t="s">
        <v>289</v>
      </c>
      <c r="K310" s="332" t="s">
        <v>289</v>
      </c>
      <c r="L310" s="332" t="s">
        <v>289</v>
      </c>
      <c r="M310" s="332" t="s">
        <v>289</v>
      </c>
      <c r="N310" s="332" t="s">
        <v>289</v>
      </c>
      <c r="O310" s="332" t="s">
        <v>289</v>
      </c>
      <c r="P310" s="332" t="s">
        <v>289</v>
      </c>
      <c r="Q310" s="332" t="s">
        <v>289</v>
      </c>
      <c r="R310" s="332" t="s">
        <v>289</v>
      </c>
      <c r="S310" s="332" t="s">
        <v>289</v>
      </c>
      <c r="T310" s="332" t="s">
        <v>289</v>
      </c>
      <c r="U310" s="332" t="s">
        <v>289</v>
      </c>
      <c r="V310" s="332" t="s">
        <v>289</v>
      </c>
      <c r="W310" s="332" t="s">
        <v>289</v>
      </c>
      <c r="X310" s="371" t="s">
        <v>289</v>
      </c>
      <c r="Y310" s="431"/>
      <c r="Z310" s="309"/>
      <c r="AA310" s="332" t="s">
        <v>289</v>
      </c>
      <c r="AB310" s="332" t="s">
        <v>289</v>
      </c>
      <c r="AC310" s="309"/>
      <c r="AD310" s="309"/>
      <c r="AE310" s="309"/>
      <c r="AF310" s="309"/>
      <c r="AG310" s="309"/>
      <c r="AH310" s="309"/>
      <c r="AI310" s="309"/>
      <c r="AJ310" s="309"/>
      <c r="AK310" s="309"/>
      <c r="AL310" s="309"/>
      <c r="AM310" s="309"/>
      <c r="AN310" s="309"/>
      <c r="AO310" s="309"/>
      <c r="AP310" s="309"/>
      <c r="AQ310" s="309"/>
      <c r="AR310" s="309"/>
      <c r="AS310" s="321"/>
    </row>
    <row r="311" spans="1:44" ht="56.25" hidden="1">
      <c r="A311" s="319" t="s">
        <v>811</v>
      </c>
      <c r="B311" s="407" t="s">
        <v>812</v>
      </c>
      <c r="C311" s="407" t="s">
        <v>568</v>
      </c>
      <c r="D311" s="444" t="s">
        <v>356</v>
      </c>
      <c r="E311" s="332" t="s">
        <v>289</v>
      </c>
      <c r="F311" s="332" t="s">
        <v>289</v>
      </c>
      <c r="G311" s="332" t="s">
        <v>289</v>
      </c>
      <c r="H311" s="332" t="s">
        <v>289</v>
      </c>
      <c r="I311" s="332" t="s">
        <v>289</v>
      </c>
      <c r="J311" s="332" t="s">
        <v>289</v>
      </c>
      <c r="K311" s="332" t="s">
        <v>289</v>
      </c>
      <c r="L311" s="332" t="s">
        <v>289</v>
      </c>
      <c r="M311" s="332" t="s">
        <v>289</v>
      </c>
      <c r="N311" s="332" t="s">
        <v>289</v>
      </c>
      <c r="O311" s="332" t="s">
        <v>289</v>
      </c>
      <c r="P311" s="332" t="s">
        <v>289</v>
      </c>
      <c r="Q311" s="332" t="s">
        <v>289</v>
      </c>
      <c r="R311" s="332" t="s">
        <v>289</v>
      </c>
      <c r="S311" s="332" t="s">
        <v>289</v>
      </c>
      <c r="T311" s="332" t="s">
        <v>289</v>
      </c>
      <c r="U311" s="332" t="s">
        <v>289</v>
      </c>
      <c r="V311" s="332" t="s">
        <v>289</v>
      </c>
      <c r="W311" s="332" t="s">
        <v>289</v>
      </c>
      <c r="X311" s="371" t="s">
        <v>289</v>
      </c>
      <c r="Y311" s="430"/>
      <c r="Z311" s="332"/>
      <c r="AA311" s="332" t="s">
        <v>289</v>
      </c>
      <c r="AB311" s="332" t="s">
        <v>289</v>
      </c>
      <c r="AC311" s="332"/>
      <c r="AD311" s="332"/>
      <c r="AE311" s="332"/>
      <c r="AF311" s="332"/>
      <c r="AG311" s="332"/>
      <c r="AH311" s="332"/>
      <c r="AI311" s="332"/>
      <c r="AJ311" s="332"/>
      <c r="AK311" s="332"/>
      <c r="AL311" s="332"/>
      <c r="AM311" s="332"/>
      <c r="AN311" s="332"/>
      <c r="AO311" s="332"/>
      <c r="AP311" s="332"/>
      <c r="AQ311" s="332"/>
      <c r="AR311" s="332"/>
    </row>
    <row r="312" spans="1:45" s="318" customFormat="1" ht="12.75" hidden="1">
      <c r="A312" s="487" t="s">
        <v>291</v>
      </c>
      <c r="B312" s="410"/>
      <c r="C312" s="325"/>
      <c r="D312" s="425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529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317"/>
    </row>
    <row r="313" spans="1:45" s="322" customFormat="1" ht="45" hidden="1">
      <c r="A313" s="472" t="s">
        <v>813</v>
      </c>
      <c r="B313" s="330" t="s">
        <v>814</v>
      </c>
      <c r="C313" s="331" t="s">
        <v>568</v>
      </c>
      <c r="D313" s="331" t="s">
        <v>356</v>
      </c>
      <c r="E313" s="332" t="s">
        <v>289</v>
      </c>
      <c r="F313" s="332" t="s">
        <v>289</v>
      </c>
      <c r="G313" s="332" t="s">
        <v>289</v>
      </c>
      <c r="H313" s="332" t="s">
        <v>289</v>
      </c>
      <c r="I313" s="332" t="s">
        <v>289</v>
      </c>
      <c r="J313" s="332" t="s">
        <v>289</v>
      </c>
      <c r="K313" s="332" t="s">
        <v>289</v>
      </c>
      <c r="L313" s="332" t="s">
        <v>289</v>
      </c>
      <c r="M313" s="332" t="s">
        <v>289</v>
      </c>
      <c r="N313" s="332" t="s">
        <v>289</v>
      </c>
      <c r="O313" s="332" t="s">
        <v>289</v>
      </c>
      <c r="P313" s="332" t="s">
        <v>289</v>
      </c>
      <c r="Q313" s="332" t="s">
        <v>289</v>
      </c>
      <c r="R313" s="332" t="s">
        <v>289</v>
      </c>
      <c r="S313" s="332" t="s">
        <v>289</v>
      </c>
      <c r="T313" s="332" t="s">
        <v>289</v>
      </c>
      <c r="U313" s="332" t="s">
        <v>289</v>
      </c>
      <c r="V313" s="332" t="s">
        <v>289</v>
      </c>
      <c r="W313" s="332" t="s">
        <v>289</v>
      </c>
      <c r="X313" s="371" t="s">
        <v>289</v>
      </c>
      <c r="Y313" s="332"/>
      <c r="Z313" s="332"/>
      <c r="AA313" s="332" t="s">
        <v>289</v>
      </c>
      <c r="AB313" s="332" t="s">
        <v>289</v>
      </c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21"/>
    </row>
    <row r="314" spans="1:44" ht="45" hidden="1">
      <c r="A314" s="472" t="s">
        <v>815</v>
      </c>
      <c r="B314" s="396" t="s">
        <v>816</v>
      </c>
      <c r="C314" s="446" t="s">
        <v>568</v>
      </c>
      <c r="D314" s="331" t="s">
        <v>356</v>
      </c>
      <c r="E314" s="332" t="s">
        <v>289</v>
      </c>
      <c r="F314" s="332" t="s">
        <v>289</v>
      </c>
      <c r="G314" s="332" t="s">
        <v>289</v>
      </c>
      <c r="H314" s="332" t="s">
        <v>289</v>
      </c>
      <c r="I314" s="332" t="s">
        <v>289</v>
      </c>
      <c r="J314" s="332" t="s">
        <v>289</v>
      </c>
      <c r="K314" s="332" t="s">
        <v>289</v>
      </c>
      <c r="L314" s="332" t="s">
        <v>289</v>
      </c>
      <c r="M314" s="332" t="s">
        <v>289</v>
      </c>
      <c r="N314" s="332" t="s">
        <v>289</v>
      </c>
      <c r="O314" s="332" t="s">
        <v>289</v>
      </c>
      <c r="P314" s="332" t="s">
        <v>289</v>
      </c>
      <c r="Q314" s="332" t="s">
        <v>289</v>
      </c>
      <c r="R314" s="332" t="s">
        <v>289</v>
      </c>
      <c r="S314" s="332" t="s">
        <v>289</v>
      </c>
      <c r="T314" s="332" t="s">
        <v>289</v>
      </c>
      <c r="U314" s="332" t="s">
        <v>289</v>
      </c>
      <c r="V314" s="332" t="s">
        <v>289</v>
      </c>
      <c r="W314" s="332" t="s">
        <v>289</v>
      </c>
      <c r="X314" s="371" t="s">
        <v>289</v>
      </c>
      <c r="Y314" s="309"/>
      <c r="Z314" s="309"/>
      <c r="AA314" s="332" t="s">
        <v>289</v>
      </c>
      <c r="AB314" s="332" t="s">
        <v>289</v>
      </c>
      <c r="AC314" s="309"/>
      <c r="AD314" s="309"/>
      <c r="AE314" s="309"/>
      <c r="AF314" s="309"/>
      <c r="AG314" s="309"/>
      <c r="AH314" s="309"/>
      <c r="AI314" s="309"/>
      <c r="AJ314" s="309"/>
      <c r="AK314" s="309"/>
      <c r="AL314" s="309"/>
      <c r="AM314" s="309"/>
      <c r="AN314" s="309"/>
      <c r="AO314" s="309"/>
      <c r="AP314" s="309"/>
      <c r="AQ314" s="309"/>
      <c r="AR314" s="309"/>
    </row>
    <row r="315" spans="1:45" s="322" customFormat="1" ht="45" hidden="1">
      <c r="A315" s="472" t="s">
        <v>817</v>
      </c>
      <c r="B315" s="396" t="s">
        <v>818</v>
      </c>
      <c r="C315" s="446" t="s">
        <v>568</v>
      </c>
      <c r="D315" s="331" t="s">
        <v>356</v>
      </c>
      <c r="E315" s="332" t="s">
        <v>289</v>
      </c>
      <c r="F315" s="332" t="s">
        <v>289</v>
      </c>
      <c r="G315" s="332" t="s">
        <v>289</v>
      </c>
      <c r="H315" s="332" t="s">
        <v>289</v>
      </c>
      <c r="I315" s="332" t="s">
        <v>289</v>
      </c>
      <c r="J315" s="332" t="s">
        <v>289</v>
      </c>
      <c r="K315" s="332" t="s">
        <v>289</v>
      </c>
      <c r="L315" s="332" t="s">
        <v>289</v>
      </c>
      <c r="M315" s="332" t="s">
        <v>289</v>
      </c>
      <c r="N315" s="332" t="s">
        <v>289</v>
      </c>
      <c r="O315" s="332" t="s">
        <v>289</v>
      </c>
      <c r="P315" s="332" t="s">
        <v>289</v>
      </c>
      <c r="Q315" s="332" t="s">
        <v>289</v>
      </c>
      <c r="R315" s="332" t="s">
        <v>289</v>
      </c>
      <c r="S315" s="332" t="s">
        <v>289</v>
      </c>
      <c r="T315" s="332" t="s">
        <v>289</v>
      </c>
      <c r="U315" s="332" t="s">
        <v>289</v>
      </c>
      <c r="V315" s="332" t="s">
        <v>289</v>
      </c>
      <c r="W315" s="332" t="s">
        <v>289</v>
      </c>
      <c r="X315" s="371" t="s">
        <v>289</v>
      </c>
      <c r="Y315" s="309"/>
      <c r="Z315" s="309"/>
      <c r="AA315" s="332" t="s">
        <v>289</v>
      </c>
      <c r="AB315" s="332" t="s">
        <v>289</v>
      </c>
      <c r="AC315" s="309"/>
      <c r="AD315" s="309"/>
      <c r="AE315" s="309"/>
      <c r="AF315" s="309"/>
      <c r="AG315" s="309"/>
      <c r="AH315" s="309"/>
      <c r="AI315" s="309"/>
      <c r="AJ315" s="309"/>
      <c r="AK315" s="309"/>
      <c r="AL315" s="309"/>
      <c r="AM315" s="309"/>
      <c r="AN315" s="309"/>
      <c r="AO315" s="309"/>
      <c r="AP315" s="309"/>
      <c r="AQ315" s="309"/>
      <c r="AR315" s="309"/>
      <c r="AS315" s="321"/>
    </row>
    <row r="316" spans="1:45" s="322" customFormat="1" ht="67.5" hidden="1">
      <c r="A316" s="472" t="s">
        <v>819</v>
      </c>
      <c r="B316" s="330" t="s">
        <v>820</v>
      </c>
      <c r="C316" s="446" t="s">
        <v>568</v>
      </c>
      <c r="D316" s="331" t="s">
        <v>356</v>
      </c>
      <c r="E316" s="332" t="s">
        <v>289</v>
      </c>
      <c r="F316" s="332" t="s">
        <v>289</v>
      </c>
      <c r="G316" s="332" t="s">
        <v>289</v>
      </c>
      <c r="H316" s="332" t="s">
        <v>289</v>
      </c>
      <c r="I316" s="332" t="s">
        <v>289</v>
      </c>
      <c r="J316" s="332" t="s">
        <v>289</v>
      </c>
      <c r="K316" s="332" t="s">
        <v>289</v>
      </c>
      <c r="L316" s="332" t="s">
        <v>289</v>
      </c>
      <c r="M316" s="332" t="s">
        <v>289</v>
      </c>
      <c r="N316" s="332" t="s">
        <v>289</v>
      </c>
      <c r="O316" s="332" t="s">
        <v>289</v>
      </c>
      <c r="P316" s="332" t="s">
        <v>289</v>
      </c>
      <c r="Q316" s="332" t="s">
        <v>289</v>
      </c>
      <c r="R316" s="332" t="s">
        <v>289</v>
      </c>
      <c r="S316" s="332" t="s">
        <v>289</v>
      </c>
      <c r="T316" s="332" t="s">
        <v>289</v>
      </c>
      <c r="U316" s="332" t="s">
        <v>289</v>
      </c>
      <c r="V316" s="332" t="s">
        <v>289</v>
      </c>
      <c r="W316" s="332" t="s">
        <v>289</v>
      </c>
      <c r="X316" s="371" t="s">
        <v>289</v>
      </c>
      <c r="Y316" s="332"/>
      <c r="Z316" s="332"/>
      <c r="AA316" s="332" t="s">
        <v>289</v>
      </c>
      <c r="AB316" s="332" t="s">
        <v>289</v>
      </c>
      <c r="AC316" s="332"/>
      <c r="AD316" s="332"/>
      <c r="AE316" s="332"/>
      <c r="AF316" s="332"/>
      <c r="AG316" s="332"/>
      <c r="AH316" s="332"/>
      <c r="AI316" s="332"/>
      <c r="AJ316" s="332"/>
      <c r="AK316" s="332"/>
      <c r="AL316" s="332"/>
      <c r="AM316" s="332"/>
      <c r="AN316" s="332"/>
      <c r="AO316" s="332"/>
      <c r="AP316" s="332"/>
      <c r="AQ316" s="332"/>
      <c r="AR316" s="332"/>
      <c r="AS316" s="321"/>
    </row>
    <row r="317" spans="1:45" s="322" customFormat="1" ht="67.5" hidden="1">
      <c r="A317" s="319" t="s">
        <v>821</v>
      </c>
      <c r="B317" s="406" t="s">
        <v>822</v>
      </c>
      <c r="C317" s="407" t="s">
        <v>568</v>
      </c>
      <c r="D317" s="444" t="s">
        <v>356</v>
      </c>
      <c r="E317" s="332" t="s">
        <v>289</v>
      </c>
      <c r="F317" s="332" t="s">
        <v>289</v>
      </c>
      <c r="G317" s="332" t="s">
        <v>289</v>
      </c>
      <c r="H317" s="332" t="s">
        <v>289</v>
      </c>
      <c r="I317" s="332" t="s">
        <v>289</v>
      </c>
      <c r="J317" s="332" t="s">
        <v>289</v>
      </c>
      <c r="K317" s="332" t="s">
        <v>289</v>
      </c>
      <c r="L317" s="332" t="s">
        <v>289</v>
      </c>
      <c r="M317" s="332" t="s">
        <v>289</v>
      </c>
      <c r="N317" s="332" t="s">
        <v>289</v>
      </c>
      <c r="O317" s="332" t="s">
        <v>289</v>
      </c>
      <c r="P317" s="332" t="s">
        <v>289</v>
      </c>
      <c r="Q317" s="332" t="s">
        <v>289</v>
      </c>
      <c r="R317" s="332" t="s">
        <v>289</v>
      </c>
      <c r="S317" s="332" t="s">
        <v>289</v>
      </c>
      <c r="T317" s="332" t="s">
        <v>289</v>
      </c>
      <c r="U317" s="332" t="s">
        <v>289</v>
      </c>
      <c r="V317" s="332" t="s">
        <v>289</v>
      </c>
      <c r="W317" s="332" t="s">
        <v>289</v>
      </c>
      <c r="X317" s="371" t="s">
        <v>289</v>
      </c>
      <c r="Y317" s="431"/>
      <c r="Z317" s="309"/>
      <c r="AA317" s="332" t="s">
        <v>289</v>
      </c>
      <c r="AB317" s="332" t="s">
        <v>289</v>
      </c>
      <c r="AC317" s="309"/>
      <c r="AD317" s="309"/>
      <c r="AE317" s="309"/>
      <c r="AF317" s="309"/>
      <c r="AG317" s="309"/>
      <c r="AH317" s="309"/>
      <c r="AI317" s="309"/>
      <c r="AJ317" s="309"/>
      <c r="AK317" s="309"/>
      <c r="AL317" s="309"/>
      <c r="AM317" s="309"/>
      <c r="AN317" s="309"/>
      <c r="AO317" s="309"/>
      <c r="AP317" s="309"/>
      <c r="AQ317" s="309"/>
      <c r="AR317" s="309"/>
      <c r="AS317" s="321"/>
    </row>
    <row r="318" spans="1:44" ht="12.75" hidden="1">
      <c r="A318" s="424" t="s">
        <v>46</v>
      </c>
      <c r="B318" s="324"/>
      <c r="C318" s="341"/>
      <c r="D318" s="341"/>
      <c r="E318" s="440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60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  <c r="AJ318" s="326"/>
      <c r="AK318" s="326"/>
      <c r="AL318" s="326"/>
      <c r="AM318" s="326"/>
      <c r="AN318" s="326"/>
      <c r="AO318" s="326"/>
      <c r="AP318" s="326"/>
      <c r="AQ318" s="326"/>
      <c r="AR318" s="326"/>
    </row>
    <row r="319" spans="1:44" ht="12.75" hidden="1">
      <c r="A319" s="424" t="s">
        <v>628</v>
      </c>
      <c r="B319" s="330" t="s">
        <v>823</v>
      </c>
      <c r="C319" s="331" t="s">
        <v>568</v>
      </c>
      <c r="D319" s="331" t="s">
        <v>356</v>
      </c>
      <c r="E319" s="332" t="s">
        <v>289</v>
      </c>
      <c r="F319" s="332" t="s">
        <v>289</v>
      </c>
      <c r="G319" s="332" t="s">
        <v>289</v>
      </c>
      <c r="H319" s="332" t="s">
        <v>289</v>
      </c>
      <c r="I319" s="332" t="s">
        <v>289</v>
      </c>
      <c r="J319" s="332" t="s">
        <v>289</v>
      </c>
      <c r="K319" s="332" t="s">
        <v>289</v>
      </c>
      <c r="L319" s="332" t="s">
        <v>289</v>
      </c>
      <c r="M319" s="332" t="s">
        <v>289</v>
      </c>
      <c r="N319" s="332" t="s">
        <v>289</v>
      </c>
      <c r="O319" s="332" t="s">
        <v>289</v>
      </c>
      <c r="P319" s="332" t="s">
        <v>289</v>
      </c>
      <c r="Q319" s="332" t="s">
        <v>289</v>
      </c>
      <c r="R319" s="332" t="s">
        <v>289</v>
      </c>
      <c r="S319" s="332" t="s">
        <v>289</v>
      </c>
      <c r="T319" s="332" t="s">
        <v>289</v>
      </c>
      <c r="U319" s="332" t="s">
        <v>289</v>
      </c>
      <c r="V319" s="332" t="s">
        <v>289</v>
      </c>
      <c r="W319" s="332" t="s">
        <v>289</v>
      </c>
      <c r="X319" s="371" t="s">
        <v>289</v>
      </c>
      <c r="Y319" s="332"/>
      <c r="Z319" s="332"/>
      <c r="AA319" s="332" t="s">
        <v>289</v>
      </c>
      <c r="AB319" s="332" t="s">
        <v>289</v>
      </c>
      <c r="AC319" s="332"/>
      <c r="AD319" s="332"/>
      <c r="AE319" s="332"/>
      <c r="AF319" s="332"/>
      <c r="AG319" s="332"/>
      <c r="AH319" s="332"/>
      <c r="AI319" s="332"/>
      <c r="AJ319" s="332"/>
      <c r="AK319" s="332"/>
      <c r="AL319" s="332"/>
      <c r="AM319" s="332"/>
      <c r="AN319" s="332"/>
      <c r="AO319" s="332"/>
      <c r="AP319" s="332"/>
      <c r="AQ319" s="332"/>
      <c r="AR319" s="332"/>
    </row>
    <row r="320" spans="1:44" ht="33.75" hidden="1">
      <c r="A320" s="424" t="s">
        <v>630</v>
      </c>
      <c r="B320" s="396" t="s">
        <v>824</v>
      </c>
      <c r="C320" s="446" t="s">
        <v>568</v>
      </c>
      <c r="D320" s="331" t="s">
        <v>356</v>
      </c>
      <c r="E320" s="332" t="s">
        <v>289</v>
      </c>
      <c r="F320" s="332" t="s">
        <v>289</v>
      </c>
      <c r="G320" s="332" t="s">
        <v>289</v>
      </c>
      <c r="H320" s="332" t="s">
        <v>289</v>
      </c>
      <c r="I320" s="332" t="s">
        <v>289</v>
      </c>
      <c r="J320" s="332" t="s">
        <v>289</v>
      </c>
      <c r="K320" s="332" t="s">
        <v>289</v>
      </c>
      <c r="L320" s="332" t="s">
        <v>289</v>
      </c>
      <c r="M320" s="332" t="s">
        <v>289</v>
      </c>
      <c r="N320" s="332" t="s">
        <v>289</v>
      </c>
      <c r="O320" s="332" t="s">
        <v>289</v>
      </c>
      <c r="P320" s="332" t="s">
        <v>289</v>
      </c>
      <c r="Q320" s="332" t="s">
        <v>289</v>
      </c>
      <c r="R320" s="332" t="s">
        <v>289</v>
      </c>
      <c r="S320" s="332" t="s">
        <v>289</v>
      </c>
      <c r="T320" s="332" t="s">
        <v>289</v>
      </c>
      <c r="U320" s="332" t="s">
        <v>289</v>
      </c>
      <c r="V320" s="332" t="s">
        <v>289</v>
      </c>
      <c r="W320" s="332" t="s">
        <v>289</v>
      </c>
      <c r="X320" s="371" t="s">
        <v>289</v>
      </c>
      <c r="Y320" s="332"/>
      <c r="Z320" s="332"/>
      <c r="AA320" s="332" t="s">
        <v>289</v>
      </c>
      <c r="AB320" s="332" t="s">
        <v>289</v>
      </c>
      <c r="AC320" s="309"/>
      <c r="AD320" s="309"/>
      <c r="AE320" s="309"/>
      <c r="AF320" s="309"/>
      <c r="AG320" s="309"/>
      <c r="AH320" s="309"/>
      <c r="AI320" s="309"/>
      <c r="AJ320" s="309"/>
      <c r="AK320" s="309"/>
      <c r="AL320" s="309"/>
      <c r="AM320" s="309"/>
      <c r="AN320" s="309"/>
      <c r="AO320" s="309"/>
      <c r="AP320" s="309"/>
      <c r="AQ320" s="309"/>
      <c r="AR320" s="309"/>
    </row>
    <row r="321" spans="1:44" ht="112.5" hidden="1">
      <c r="A321" s="495" t="s">
        <v>632</v>
      </c>
      <c r="B321" s="330" t="s">
        <v>825</v>
      </c>
      <c r="C321" s="334" t="s">
        <v>568</v>
      </c>
      <c r="D321" s="336" t="s">
        <v>356</v>
      </c>
      <c r="E321" s="332" t="s">
        <v>289</v>
      </c>
      <c r="F321" s="332" t="s">
        <v>289</v>
      </c>
      <c r="G321" s="332" t="s">
        <v>289</v>
      </c>
      <c r="H321" s="332" t="s">
        <v>289</v>
      </c>
      <c r="I321" s="332" t="s">
        <v>289</v>
      </c>
      <c r="J321" s="332" t="s">
        <v>289</v>
      </c>
      <c r="K321" s="332" t="s">
        <v>289</v>
      </c>
      <c r="L321" s="332" t="s">
        <v>289</v>
      </c>
      <c r="M321" s="332" t="s">
        <v>289</v>
      </c>
      <c r="N321" s="332" t="s">
        <v>289</v>
      </c>
      <c r="O321" s="332" t="s">
        <v>289</v>
      </c>
      <c r="P321" s="332" t="s">
        <v>289</v>
      </c>
      <c r="Q321" s="332" t="s">
        <v>289</v>
      </c>
      <c r="R321" s="332" t="s">
        <v>289</v>
      </c>
      <c r="S321" s="332" t="s">
        <v>289</v>
      </c>
      <c r="T321" s="332" t="s">
        <v>289</v>
      </c>
      <c r="U321" s="332" t="s">
        <v>289</v>
      </c>
      <c r="V321" s="332" t="s">
        <v>289</v>
      </c>
      <c r="W321" s="332" t="s">
        <v>289</v>
      </c>
      <c r="X321" s="371" t="s">
        <v>289</v>
      </c>
      <c r="Y321" s="332"/>
      <c r="Z321" s="332"/>
      <c r="AA321" s="332" t="s">
        <v>289</v>
      </c>
      <c r="AB321" s="332" t="s">
        <v>289</v>
      </c>
      <c r="AC321" s="309"/>
      <c r="AD321" s="309"/>
      <c r="AE321" s="309"/>
      <c r="AF321" s="309"/>
      <c r="AG321" s="309"/>
      <c r="AH321" s="309"/>
      <c r="AI321" s="309"/>
      <c r="AJ321" s="309"/>
      <c r="AK321" s="309"/>
      <c r="AL321" s="309"/>
      <c r="AM321" s="309"/>
      <c r="AN321" s="309"/>
      <c r="AO321" s="309"/>
      <c r="AP321" s="309"/>
      <c r="AQ321" s="309"/>
      <c r="AR321" s="309"/>
    </row>
    <row r="322" spans="1:45" s="322" customFormat="1" ht="56.25" hidden="1">
      <c r="A322" s="319" t="s">
        <v>826</v>
      </c>
      <c r="B322" s="406" t="s">
        <v>827</v>
      </c>
      <c r="C322" s="407" t="s">
        <v>568</v>
      </c>
      <c r="D322" s="444" t="s">
        <v>356</v>
      </c>
      <c r="E322" s="332" t="s">
        <v>289</v>
      </c>
      <c r="F322" s="332" t="s">
        <v>289</v>
      </c>
      <c r="G322" s="332" t="s">
        <v>289</v>
      </c>
      <c r="H322" s="332" t="s">
        <v>289</v>
      </c>
      <c r="I322" s="332" t="s">
        <v>289</v>
      </c>
      <c r="J322" s="332" t="s">
        <v>289</v>
      </c>
      <c r="K322" s="332" t="s">
        <v>289</v>
      </c>
      <c r="L322" s="332" t="s">
        <v>289</v>
      </c>
      <c r="M322" s="332" t="s">
        <v>289</v>
      </c>
      <c r="N322" s="332" t="s">
        <v>289</v>
      </c>
      <c r="O322" s="332" t="s">
        <v>289</v>
      </c>
      <c r="P322" s="332" t="s">
        <v>289</v>
      </c>
      <c r="Q322" s="332" t="s">
        <v>289</v>
      </c>
      <c r="R322" s="332" t="s">
        <v>289</v>
      </c>
      <c r="S322" s="332" t="s">
        <v>289</v>
      </c>
      <c r="T322" s="332" t="s">
        <v>289</v>
      </c>
      <c r="U322" s="332" t="s">
        <v>289</v>
      </c>
      <c r="V322" s="332" t="s">
        <v>289</v>
      </c>
      <c r="W322" s="332" t="s">
        <v>289</v>
      </c>
      <c r="X322" s="371" t="s">
        <v>289</v>
      </c>
      <c r="Y322" s="431"/>
      <c r="Z322" s="309"/>
      <c r="AA322" s="332" t="s">
        <v>289</v>
      </c>
      <c r="AB322" s="332" t="s">
        <v>289</v>
      </c>
      <c r="AC322" s="309"/>
      <c r="AD322" s="309"/>
      <c r="AE322" s="309"/>
      <c r="AF322" s="309"/>
      <c r="AG322" s="309"/>
      <c r="AH322" s="309"/>
      <c r="AI322" s="309"/>
      <c r="AJ322" s="309"/>
      <c r="AK322" s="309"/>
      <c r="AL322" s="309"/>
      <c r="AM322" s="309"/>
      <c r="AN322" s="309"/>
      <c r="AO322" s="309"/>
      <c r="AP322" s="309"/>
      <c r="AQ322" s="309"/>
      <c r="AR322" s="309"/>
      <c r="AS322" s="321"/>
    </row>
    <row r="323" spans="1:45" s="531" customFormat="1" ht="45" hidden="1">
      <c r="A323" s="319" t="s">
        <v>828</v>
      </c>
      <c r="B323" s="439" t="s">
        <v>829</v>
      </c>
      <c r="C323" s="410" t="s">
        <v>355</v>
      </c>
      <c r="D323" s="444" t="s">
        <v>356</v>
      </c>
      <c r="E323" s="332" t="s">
        <v>289</v>
      </c>
      <c r="F323" s="332" t="s">
        <v>289</v>
      </c>
      <c r="G323" s="332" t="s">
        <v>289</v>
      </c>
      <c r="H323" s="332" t="s">
        <v>289</v>
      </c>
      <c r="I323" s="332" t="s">
        <v>289</v>
      </c>
      <c r="J323" s="332" t="s">
        <v>289</v>
      </c>
      <c r="K323" s="332" t="s">
        <v>289</v>
      </c>
      <c r="L323" s="332" t="s">
        <v>289</v>
      </c>
      <c r="M323" s="332" t="s">
        <v>289</v>
      </c>
      <c r="N323" s="332" t="s">
        <v>289</v>
      </c>
      <c r="O323" s="332" t="s">
        <v>289</v>
      </c>
      <c r="P323" s="332" t="s">
        <v>289</v>
      </c>
      <c r="Q323" s="332" t="s">
        <v>289</v>
      </c>
      <c r="R323" s="332" t="s">
        <v>289</v>
      </c>
      <c r="S323" s="332" t="s">
        <v>289</v>
      </c>
      <c r="T323" s="332" t="s">
        <v>289</v>
      </c>
      <c r="U323" s="332" t="s">
        <v>289</v>
      </c>
      <c r="V323" s="332" t="s">
        <v>289</v>
      </c>
      <c r="W323" s="332" t="s">
        <v>289</v>
      </c>
      <c r="X323" s="371" t="s">
        <v>289</v>
      </c>
      <c r="Y323" s="514"/>
      <c r="Z323" s="332" t="s">
        <v>289</v>
      </c>
      <c r="AA323" s="332" t="s">
        <v>289</v>
      </c>
      <c r="AB323" s="332" t="s">
        <v>289</v>
      </c>
      <c r="AC323" s="326"/>
      <c r="AD323" s="332" t="s">
        <v>289</v>
      </c>
      <c r="AE323" s="332" t="s">
        <v>289</v>
      </c>
      <c r="AF323" s="332" t="s">
        <v>289</v>
      </c>
      <c r="AG323" s="332" t="s">
        <v>289</v>
      </c>
      <c r="AH323" s="332" t="s">
        <v>289</v>
      </c>
      <c r="AI323" s="332" t="s">
        <v>289</v>
      </c>
      <c r="AJ323" s="332" t="s">
        <v>289</v>
      </c>
      <c r="AK323" s="332" t="s">
        <v>289</v>
      </c>
      <c r="AL323" s="332" t="s">
        <v>289</v>
      </c>
      <c r="AM323" s="332" t="s">
        <v>289</v>
      </c>
      <c r="AN323" s="332" t="s">
        <v>289</v>
      </c>
      <c r="AO323" s="332" t="s">
        <v>289</v>
      </c>
      <c r="AP323" s="332" t="s">
        <v>289</v>
      </c>
      <c r="AQ323" s="332" t="s">
        <v>289</v>
      </c>
      <c r="AR323" s="332" t="s">
        <v>289</v>
      </c>
      <c r="AS323" s="530"/>
    </row>
    <row r="324" spans="1:45" s="328" customFormat="1" ht="45" hidden="1">
      <c r="A324" s="532" t="s">
        <v>830</v>
      </c>
      <c r="B324" s="415" t="s">
        <v>831</v>
      </c>
      <c r="C324" s="320" t="s">
        <v>355</v>
      </c>
      <c r="D324" s="444" t="s">
        <v>356</v>
      </c>
      <c r="E324" s="309" t="s">
        <v>289</v>
      </c>
      <c r="F324" s="309" t="s">
        <v>289</v>
      </c>
      <c r="G324" s="309" t="s">
        <v>289</v>
      </c>
      <c r="H324" s="309" t="s">
        <v>289</v>
      </c>
      <c r="I324" s="309" t="s">
        <v>289</v>
      </c>
      <c r="J324" s="309" t="s">
        <v>289</v>
      </c>
      <c r="K324" s="309" t="s">
        <v>289</v>
      </c>
      <c r="L324" s="309" t="s">
        <v>289</v>
      </c>
      <c r="M324" s="309" t="s">
        <v>289</v>
      </c>
      <c r="N324" s="309" t="s">
        <v>289</v>
      </c>
      <c r="O324" s="309" t="s">
        <v>289</v>
      </c>
      <c r="P324" s="309" t="s">
        <v>289</v>
      </c>
      <c r="Q324" s="309" t="s">
        <v>289</v>
      </c>
      <c r="R324" s="309" t="s">
        <v>289</v>
      </c>
      <c r="S324" s="309" t="s">
        <v>289</v>
      </c>
      <c r="T324" s="309" t="s">
        <v>289</v>
      </c>
      <c r="U324" s="309" t="s">
        <v>289</v>
      </c>
      <c r="V324" s="309" t="s">
        <v>289</v>
      </c>
      <c r="W324" s="309" t="s">
        <v>289</v>
      </c>
      <c r="X324" s="397" t="s">
        <v>289</v>
      </c>
      <c r="Y324" s="309"/>
      <c r="Z324" s="309" t="s">
        <v>289</v>
      </c>
      <c r="AA324" s="309" t="s">
        <v>289</v>
      </c>
      <c r="AB324" s="309" t="s">
        <v>289</v>
      </c>
      <c r="AC324" s="309"/>
      <c r="AD324" s="309" t="s">
        <v>289</v>
      </c>
      <c r="AE324" s="309"/>
      <c r="AF324" s="309" t="s">
        <v>289</v>
      </c>
      <c r="AG324" s="309"/>
      <c r="AH324" s="309" t="s">
        <v>289</v>
      </c>
      <c r="AI324" s="309"/>
      <c r="AJ324" s="309" t="s">
        <v>289</v>
      </c>
      <c r="AK324" s="309"/>
      <c r="AL324" s="309" t="s">
        <v>289</v>
      </c>
      <c r="AM324" s="309"/>
      <c r="AN324" s="309" t="s">
        <v>289</v>
      </c>
      <c r="AO324" s="309"/>
      <c r="AP324" s="309" t="s">
        <v>289</v>
      </c>
      <c r="AQ324" s="309"/>
      <c r="AR324" s="309" t="s">
        <v>289</v>
      </c>
      <c r="AS324" s="327"/>
    </row>
    <row r="325" spans="1:45" s="363" customFormat="1" ht="12.75">
      <c r="A325" s="533" t="s">
        <v>832</v>
      </c>
      <c r="B325" s="534" t="s">
        <v>833</v>
      </c>
      <c r="C325" s="535" t="s">
        <v>355</v>
      </c>
      <c r="D325" s="536" t="s">
        <v>356</v>
      </c>
      <c r="E325" s="537">
        <f>E327+E333</f>
        <v>0</v>
      </c>
      <c r="F325" s="537"/>
      <c r="G325" s="537"/>
      <c r="H325" s="537"/>
      <c r="I325" s="537"/>
      <c r="J325" s="537"/>
      <c r="K325" s="537"/>
      <c r="L325" s="537"/>
      <c r="M325" s="537"/>
      <c r="N325" s="537"/>
      <c r="O325" s="537"/>
      <c r="P325" s="537"/>
      <c r="Q325" s="537"/>
      <c r="R325" s="537"/>
      <c r="S325" s="537"/>
      <c r="T325" s="537"/>
      <c r="U325" s="537"/>
      <c r="V325" s="537"/>
      <c r="W325" s="538">
        <f>W327+W333</f>
        <v>0</v>
      </c>
      <c r="X325" s="539">
        <f>X327</f>
        <v>0</v>
      </c>
      <c r="Y325" s="471">
        <f>Y333+Y327</f>
        <v>0</v>
      </c>
      <c r="Z325" s="471">
        <f>Z333+Z327</f>
        <v>0</v>
      </c>
      <c r="AA325" s="309"/>
      <c r="AB325" s="309"/>
      <c r="AC325" s="309"/>
      <c r="AD325" s="309"/>
      <c r="AE325" s="309"/>
      <c r="AF325" s="309"/>
      <c r="AG325" s="309"/>
      <c r="AH325" s="309"/>
      <c r="AI325" s="309"/>
      <c r="AJ325" s="309"/>
      <c r="AK325" s="309"/>
      <c r="AL325" s="309"/>
      <c r="AM325" s="309"/>
      <c r="AN325" s="309"/>
      <c r="AO325" s="309"/>
      <c r="AP325" s="309"/>
      <c r="AQ325" s="380">
        <f>Y325</f>
        <v>0</v>
      </c>
      <c r="AR325" s="380">
        <f>Z325</f>
        <v>0</v>
      </c>
      <c r="AS325" s="422" t="s">
        <v>834</v>
      </c>
    </row>
    <row r="326" spans="1:45" s="328" customFormat="1" ht="12.75">
      <c r="A326" s="540" t="s">
        <v>835</v>
      </c>
      <c r="B326" s="541"/>
      <c r="C326" s="541"/>
      <c r="D326" s="541"/>
      <c r="E326" s="542"/>
      <c r="F326" s="543"/>
      <c r="G326" s="543"/>
      <c r="H326" s="543"/>
      <c r="I326" s="543"/>
      <c r="J326" s="542"/>
      <c r="K326" s="543"/>
      <c r="L326" s="543"/>
      <c r="M326" s="543"/>
      <c r="N326" s="542"/>
      <c r="O326" s="542"/>
      <c r="P326" s="542"/>
      <c r="Q326" s="542"/>
      <c r="R326" s="542"/>
      <c r="S326" s="542"/>
      <c r="T326" s="543"/>
      <c r="U326" s="543"/>
      <c r="V326" s="543"/>
      <c r="W326" s="542"/>
      <c r="X326" s="401"/>
      <c r="Y326" s="400"/>
      <c r="Z326" s="400"/>
      <c r="AA326" s="400"/>
      <c r="AB326" s="400"/>
      <c r="AC326" s="400"/>
      <c r="AD326" s="400"/>
      <c r="AE326" s="400"/>
      <c r="AF326" s="400"/>
      <c r="AG326" s="400"/>
      <c r="AH326" s="400"/>
      <c r="AI326" s="400"/>
      <c r="AJ326" s="400"/>
      <c r="AK326" s="400"/>
      <c r="AL326" s="400"/>
      <c r="AM326" s="400"/>
      <c r="AN326" s="400"/>
      <c r="AO326" s="400"/>
      <c r="AP326" s="400"/>
      <c r="AQ326" s="400"/>
      <c r="AR326" s="400"/>
      <c r="AS326" s="327"/>
    </row>
    <row r="327" spans="1:45" s="328" customFormat="1" ht="76.5" customHeight="1">
      <c r="A327" s="544" t="s">
        <v>836</v>
      </c>
      <c r="B327" s="545" t="s">
        <v>837</v>
      </c>
      <c r="C327" s="545" t="s">
        <v>355</v>
      </c>
      <c r="D327" s="545" t="s">
        <v>356</v>
      </c>
      <c r="E327" s="537">
        <v>0</v>
      </c>
      <c r="F327" s="537"/>
      <c r="G327" s="537"/>
      <c r="H327" s="537"/>
      <c r="I327" s="537"/>
      <c r="J327" s="537"/>
      <c r="K327" s="537"/>
      <c r="L327" s="537"/>
      <c r="M327" s="537"/>
      <c r="N327" s="537"/>
      <c r="O327" s="537"/>
      <c r="P327" s="537"/>
      <c r="Q327" s="537"/>
      <c r="R327" s="537"/>
      <c r="S327" s="537"/>
      <c r="T327" s="537"/>
      <c r="U327" s="537"/>
      <c r="V327" s="537"/>
      <c r="W327" s="624">
        <f>E327</f>
        <v>0</v>
      </c>
      <c r="X327" s="371"/>
      <c r="Y327" s="332">
        <v>0</v>
      </c>
      <c r="Z327" s="332"/>
      <c r="AA327" s="332"/>
      <c r="AB327" s="332"/>
      <c r="AC327" s="332"/>
      <c r="AD327" s="332"/>
      <c r="AE327" s="332"/>
      <c r="AF327" s="332"/>
      <c r="AG327" s="332"/>
      <c r="AH327" s="332"/>
      <c r="AI327" s="332"/>
      <c r="AJ327" s="332"/>
      <c r="AK327" s="332"/>
      <c r="AL327" s="332"/>
      <c r="AM327" s="332"/>
      <c r="AN327" s="332"/>
      <c r="AO327" s="332"/>
      <c r="AP327" s="332"/>
      <c r="AQ327" s="332">
        <f>Y327</f>
        <v>0</v>
      </c>
      <c r="AR327" s="332"/>
      <c r="AS327" s="546" t="s">
        <v>838</v>
      </c>
    </row>
    <row r="328" spans="1:45" s="328" customFormat="1" ht="45" hidden="1">
      <c r="A328" s="547" t="s">
        <v>839</v>
      </c>
      <c r="B328" s="331" t="s">
        <v>840</v>
      </c>
      <c r="C328" s="331" t="s">
        <v>355</v>
      </c>
      <c r="D328" s="331" t="s">
        <v>356</v>
      </c>
      <c r="E328" s="537">
        <v>0</v>
      </c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71"/>
      <c r="Y328" s="431"/>
      <c r="Z328" s="309"/>
      <c r="AA328" s="309"/>
      <c r="AB328" s="309"/>
      <c r="AC328" s="309"/>
      <c r="AD328" s="309"/>
      <c r="AE328" s="309"/>
      <c r="AF328" s="309"/>
      <c r="AG328" s="309"/>
      <c r="AH328" s="309"/>
      <c r="AI328" s="309"/>
      <c r="AJ328" s="309"/>
      <c r="AK328" s="309"/>
      <c r="AL328" s="309"/>
      <c r="AM328" s="309"/>
      <c r="AN328" s="309"/>
      <c r="AO328" s="309"/>
      <c r="AP328" s="309"/>
      <c r="AQ328" s="309"/>
      <c r="AR328" s="309"/>
      <c r="AS328" s="546"/>
    </row>
    <row r="329" spans="1:45" s="328" customFormat="1" ht="101.25" hidden="1">
      <c r="A329" s="547" t="s">
        <v>841</v>
      </c>
      <c r="B329" s="331" t="s">
        <v>842</v>
      </c>
      <c r="C329" s="331" t="s">
        <v>355</v>
      </c>
      <c r="D329" s="331" t="s">
        <v>356</v>
      </c>
      <c r="E329" s="537">
        <v>0</v>
      </c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71"/>
      <c r="Y329" s="431"/>
      <c r="Z329" s="309"/>
      <c r="AA329" s="309"/>
      <c r="AB329" s="309"/>
      <c r="AC329" s="309"/>
      <c r="AD329" s="309"/>
      <c r="AE329" s="309"/>
      <c r="AF329" s="309"/>
      <c r="AG329" s="309"/>
      <c r="AH329" s="309"/>
      <c r="AI329" s="309"/>
      <c r="AJ329" s="309"/>
      <c r="AK329" s="309"/>
      <c r="AL329" s="309"/>
      <c r="AM329" s="309"/>
      <c r="AN329" s="309"/>
      <c r="AO329" s="309"/>
      <c r="AP329" s="309"/>
      <c r="AQ329" s="309"/>
      <c r="AR329" s="309"/>
      <c r="AS329" s="546"/>
    </row>
    <row r="330" spans="1:45" s="328" customFormat="1" ht="12.75" hidden="1">
      <c r="A330" s="547" t="s">
        <v>843</v>
      </c>
      <c r="B330" s="331" t="s">
        <v>844</v>
      </c>
      <c r="C330" s="331" t="s">
        <v>355</v>
      </c>
      <c r="D330" s="331" t="s">
        <v>845</v>
      </c>
      <c r="E330" s="537">
        <v>0</v>
      </c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71"/>
      <c r="Y330" s="431"/>
      <c r="Z330" s="309"/>
      <c r="AA330" s="309"/>
      <c r="AB330" s="309"/>
      <c r="AC330" s="309"/>
      <c r="AD330" s="309"/>
      <c r="AE330" s="309"/>
      <c r="AF330" s="309"/>
      <c r="AG330" s="309"/>
      <c r="AH330" s="309"/>
      <c r="AI330" s="309"/>
      <c r="AJ330" s="309"/>
      <c r="AK330" s="309"/>
      <c r="AL330" s="309"/>
      <c r="AM330" s="309"/>
      <c r="AN330" s="309"/>
      <c r="AO330" s="309"/>
      <c r="AP330" s="309"/>
      <c r="AQ330" s="309"/>
      <c r="AR330" s="309"/>
      <c r="AS330" s="546"/>
    </row>
    <row r="331" spans="1:45" s="328" customFormat="1" ht="22.5" hidden="1">
      <c r="A331" s="547" t="s">
        <v>846</v>
      </c>
      <c r="B331" s="331" t="s">
        <v>847</v>
      </c>
      <c r="C331" s="331" t="s">
        <v>355</v>
      </c>
      <c r="D331" s="331" t="s">
        <v>71</v>
      </c>
      <c r="E331" s="537">
        <v>0</v>
      </c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71"/>
      <c r="Y331" s="431"/>
      <c r="Z331" s="309"/>
      <c r="AA331" s="309"/>
      <c r="AB331" s="309"/>
      <c r="AC331" s="309"/>
      <c r="AD331" s="309"/>
      <c r="AE331" s="309"/>
      <c r="AF331" s="309"/>
      <c r="AG331" s="309"/>
      <c r="AH331" s="309"/>
      <c r="AI331" s="309"/>
      <c r="AJ331" s="309"/>
      <c r="AK331" s="309"/>
      <c r="AL331" s="309"/>
      <c r="AM331" s="309"/>
      <c r="AN331" s="309"/>
      <c r="AO331" s="309"/>
      <c r="AP331" s="309"/>
      <c r="AQ331" s="309"/>
      <c r="AR331" s="309"/>
      <c r="AS331" s="546"/>
    </row>
    <row r="332" spans="1:45" s="328" customFormat="1" ht="56.25" hidden="1">
      <c r="A332" s="547" t="s">
        <v>848</v>
      </c>
      <c r="B332" s="331" t="s">
        <v>849</v>
      </c>
      <c r="C332" s="331" t="s">
        <v>355</v>
      </c>
      <c r="D332" s="331" t="s">
        <v>356</v>
      </c>
      <c r="E332" s="537">
        <v>0</v>
      </c>
      <c r="F332" s="332"/>
      <c r="G332" s="332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 s="332"/>
      <c r="U332" s="332"/>
      <c r="V332" s="332"/>
      <c r="W332" s="332"/>
      <c r="X332" s="371"/>
      <c r="Y332" s="431"/>
      <c r="Z332" s="309"/>
      <c r="AA332" s="309"/>
      <c r="AB332" s="309"/>
      <c r="AC332" s="309"/>
      <c r="AD332" s="309"/>
      <c r="AE332" s="309"/>
      <c r="AF332" s="309"/>
      <c r="AG332" s="309"/>
      <c r="AH332" s="309"/>
      <c r="AI332" s="309"/>
      <c r="AJ332" s="309"/>
      <c r="AK332" s="309"/>
      <c r="AL332" s="309"/>
      <c r="AM332" s="309"/>
      <c r="AN332" s="309"/>
      <c r="AO332" s="309"/>
      <c r="AP332" s="309"/>
      <c r="AQ332" s="309"/>
      <c r="AR332" s="309"/>
      <c r="AS332" s="546"/>
    </row>
    <row r="333" spans="1:45" s="328" customFormat="1" ht="48.75" customHeight="1">
      <c r="A333" s="544" t="s">
        <v>850</v>
      </c>
      <c r="B333" s="545" t="s">
        <v>851</v>
      </c>
      <c r="C333" s="545" t="s">
        <v>355</v>
      </c>
      <c r="D333" s="545" t="s">
        <v>356</v>
      </c>
      <c r="E333" s="537">
        <v>0</v>
      </c>
      <c r="F333" s="537"/>
      <c r="G333" s="537"/>
      <c r="H333" s="537"/>
      <c r="I333" s="537"/>
      <c r="J333" s="537"/>
      <c r="K333" s="537"/>
      <c r="L333" s="537"/>
      <c r="M333" s="537"/>
      <c r="N333" s="537"/>
      <c r="O333" s="537"/>
      <c r="P333" s="537"/>
      <c r="Q333" s="537"/>
      <c r="R333" s="537"/>
      <c r="S333" s="537"/>
      <c r="T333" s="537"/>
      <c r="U333" s="537"/>
      <c r="V333" s="537"/>
      <c r="W333" s="537">
        <f>E333</f>
        <v>0</v>
      </c>
      <c r="X333" s="371"/>
      <c r="Y333" s="471">
        <v>0</v>
      </c>
      <c r="Z333" s="309"/>
      <c r="AA333" s="309"/>
      <c r="AB333" s="309"/>
      <c r="AC333" s="309"/>
      <c r="AD333" s="309"/>
      <c r="AE333" s="309"/>
      <c r="AF333" s="309"/>
      <c r="AG333" s="309"/>
      <c r="AH333" s="309"/>
      <c r="AI333" s="309"/>
      <c r="AJ333" s="309"/>
      <c r="AK333" s="309"/>
      <c r="AL333" s="309"/>
      <c r="AM333" s="309"/>
      <c r="AN333" s="309"/>
      <c r="AO333" s="309"/>
      <c r="AP333" s="309"/>
      <c r="AQ333" s="380">
        <f>Y333</f>
        <v>0</v>
      </c>
      <c r="AR333" s="309"/>
      <c r="AS333" s="546" t="s">
        <v>852</v>
      </c>
    </row>
    <row r="334" spans="1:45" s="363" customFormat="1" ht="12.75">
      <c r="A334" s="548" t="s">
        <v>853</v>
      </c>
      <c r="B334" s="549" t="s">
        <v>854</v>
      </c>
      <c r="C334" s="389" t="s">
        <v>355</v>
      </c>
      <c r="D334" s="447" t="s">
        <v>356</v>
      </c>
      <c r="E334" s="387"/>
      <c r="F334" s="387"/>
      <c r="G334" s="387"/>
      <c r="H334" s="387"/>
      <c r="I334" s="387"/>
      <c r="J334" s="387"/>
      <c r="K334" s="387"/>
      <c r="L334" s="387"/>
      <c r="M334" s="387"/>
      <c r="N334" s="387"/>
      <c r="O334" s="387"/>
      <c r="P334" s="387"/>
      <c r="Q334" s="387"/>
      <c r="R334" s="387"/>
      <c r="S334" s="387"/>
      <c r="T334" s="387"/>
      <c r="U334" s="387"/>
      <c r="V334" s="387"/>
      <c r="W334" s="387"/>
      <c r="X334" s="371"/>
      <c r="Y334" s="431"/>
      <c r="Z334" s="309"/>
      <c r="AA334" s="309"/>
      <c r="AB334" s="309"/>
      <c r="AC334" s="309"/>
      <c r="AD334" s="309"/>
      <c r="AE334" s="309"/>
      <c r="AF334" s="309"/>
      <c r="AG334" s="309"/>
      <c r="AH334" s="309"/>
      <c r="AI334" s="309"/>
      <c r="AJ334" s="309"/>
      <c r="AK334" s="309"/>
      <c r="AL334" s="309"/>
      <c r="AM334" s="309"/>
      <c r="AN334" s="309"/>
      <c r="AO334" s="309"/>
      <c r="AP334" s="309"/>
      <c r="AQ334" s="309"/>
      <c r="AR334" s="309"/>
      <c r="AS334" s="384"/>
    </row>
    <row r="335" spans="1:45" s="328" customFormat="1" ht="12.75" hidden="1">
      <c r="A335" s="438" t="s">
        <v>835</v>
      </c>
      <c r="B335" s="410"/>
      <c r="C335" s="410"/>
      <c r="D335" s="410"/>
      <c r="E335" s="326"/>
      <c r="F335" s="400"/>
      <c r="G335" s="400"/>
      <c r="H335" s="400"/>
      <c r="I335" s="400"/>
      <c r="J335" s="326"/>
      <c r="K335" s="400"/>
      <c r="L335" s="400"/>
      <c r="M335" s="400"/>
      <c r="N335" s="326"/>
      <c r="O335" s="326"/>
      <c r="P335" s="326"/>
      <c r="Q335" s="326"/>
      <c r="R335" s="326"/>
      <c r="S335" s="326"/>
      <c r="T335" s="400"/>
      <c r="U335" s="400"/>
      <c r="V335" s="400"/>
      <c r="W335" s="326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  <c r="AJ335" s="400"/>
      <c r="AK335" s="400"/>
      <c r="AL335" s="400"/>
      <c r="AM335" s="400"/>
      <c r="AN335" s="400"/>
      <c r="AO335" s="400"/>
      <c r="AP335" s="400"/>
      <c r="AQ335" s="400"/>
      <c r="AR335" s="400"/>
      <c r="AS335" s="327"/>
    </row>
    <row r="336" spans="1:45" s="328" customFormat="1" ht="82.5" customHeight="1" hidden="1">
      <c r="A336" s="547" t="s">
        <v>855</v>
      </c>
      <c r="B336" s="331" t="s">
        <v>856</v>
      </c>
      <c r="C336" s="331" t="s">
        <v>355</v>
      </c>
      <c r="D336" s="331" t="s">
        <v>857</v>
      </c>
      <c r="E336" s="332"/>
      <c r="F336" s="332"/>
      <c r="G336" s="332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27"/>
    </row>
    <row r="337" spans="1:45" s="328" customFormat="1" ht="60" customHeight="1" hidden="1">
      <c r="A337" s="547" t="s">
        <v>858</v>
      </c>
      <c r="B337" s="396" t="s">
        <v>859</v>
      </c>
      <c r="C337" s="331" t="s">
        <v>355</v>
      </c>
      <c r="D337" s="331" t="s">
        <v>857</v>
      </c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  <c r="U337" s="332"/>
      <c r="V337" s="332"/>
      <c r="W337" s="332"/>
      <c r="X337" s="332"/>
      <c r="Y337" s="431"/>
      <c r="Z337" s="309"/>
      <c r="AA337" s="309"/>
      <c r="AB337" s="309"/>
      <c r="AC337" s="309"/>
      <c r="AD337" s="309"/>
      <c r="AE337" s="309"/>
      <c r="AF337" s="309"/>
      <c r="AG337" s="309"/>
      <c r="AH337" s="309"/>
      <c r="AI337" s="309"/>
      <c r="AJ337" s="309"/>
      <c r="AK337" s="309"/>
      <c r="AL337" s="309"/>
      <c r="AM337" s="309"/>
      <c r="AN337" s="309"/>
      <c r="AO337" s="309"/>
      <c r="AP337" s="309"/>
      <c r="AQ337" s="309"/>
      <c r="AR337" s="309"/>
      <c r="AS337" s="327"/>
    </row>
    <row r="338" spans="1:45" s="328" customFormat="1" ht="120" customHeight="1" hidden="1">
      <c r="A338" s="547" t="s">
        <v>860</v>
      </c>
      <c r="B338" s="550" t="s">
        <v>861</v>
      </c>
      <c r="C338" s="331" t="s">
        <v>355</v>
      </c>
      <c r="D338" s="331" t="s">
        <v>356</v>
      </c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 s="332"/>
      <c r="U338" s="332"/>
      <c r="V338" s="332"/>
      <c r="W338" s="332"/>
      <c r="X338" s="332"/>
      <c r="Y338" s="431"/>
      <c r="Z338" s="309"/>
      <c r="AA338" s="309"/>
      <c r="AB338" s="309"/>
      <c r="AC338" s="309"/>
      <c r="AD338" s="309"/>
      <c r="AE338" s="309"/>
      <c r="AF338" s="309"/>
      <c r="AG338" s="309"/>
      <c r="AH338" s="309"/>
      <c r="AI338" s="309"/>
      <c r="AJ338" s="309"/>
      <c r="AK338" s="309"/>
      <c r="AL338" s="309"/>
      <c r="AM338" s="309"/>
      <c r="AN338" s="309"/>
      <c r="AO338" s="309"/>
      <c r="AP338" s="309"/>
      <c r="AQ338" s="309"/>
      <c r="AR338" s="309"/>
      <c r="AS338" s="327"/>
    </row>
    <row r="339" spans="1:45" s="328" customFormat="1" ht="56.25" hidden="1">
      <c r="A339" s="455" t="s">
        <v>862</v>
      </c>
      <c r="B339" s="406" t="s">
        <v>863</v>
      </c>
      <c r="C339" s="407" t="s">
        <v>355</v>
      </c>
      <c r="D339" s="444" t="s">
        <v>356</v>
      </c>
      <c r="E339" s="309"/>
      <c r="F339" s="309" t="s">
        <v>289</v>
      </c>
      <c r="G339" s="309"/>
      <c r="H339" s="309" t="s">
        <v>289</v>
      </c>
      <c r="I339" s="309"/>
      <c r="J339" s="309" t="s">
        <v>289</v>
      </c>
      <c r="K339" s="309"/>
      <c r="L339" s="309" t="s">
        <v>289</v>
      </c>
      <c r="M339" s="309"/>
      <c r="N339" s="309" t="s">
        <v>289</v>
      </c>
      <c r="O339" s="309"/>
      <c r="P339" s="309" t="s">
        <v>289</v>
      </c>
      <c r="Q339" s="309"/>
      <c r="R339" s="309" t="s">
        <v>289</v>
      </c>
      <c r="S339" s="309"/>
      <c r="T339" s="309" t="s">
        <v>289</v>
      </c>
      <c r="U339" s="309"/>
      <c r="V339" s="309" t="s">
        <v>289</v>
      </c>
      <c r="W339" s="309"/>
      <c r="X339" s="309" t="s">
        <v>289</v>
      </c>
      <c r="Y339" s="431"/>
      <c r="Z339" s="309" t="s">
        <v>289</v>
      </c>
      <c r="AA339" s="309"/>
      <c r="AB339" s="309" t="s">
        <v>289</v>
      </c>
      <c r="AC339" s="309"/>
      <c r="AD339" s="309" t="s">
        <v>289</v>
      </c>
      <c r="AE339" s="309"/>
      <c r="AF339" s="309" t="s">
        <v>289</v>
      </c>
      <c r="AG339" s="309"/>
      <c r="AH339" s="309" t="s">
        <v>289</v>
      </c>
      <c r="AI339" s="309"/>
      <c r="AJ339" s="309" t="s">
        <v>289</v>
      </c>
      <c r="AK339" s="309"/>
      <c r="AL339" s="309" t="s">
        <v>289</v>
      </c>
      <c r="AM339" s="309"/>
      <c r="AN339" s="309" t="s">
        <v>289</v>
      </c>
      <c r="AO339" s="309"/>
      <c r="AP339" s="309" t="s">
        <v>289</v>
      </c>
      <c r="AQ339" s="309"/>
      <c r="AR339" s="309" t="s">
        <v>289</v>
      </c>
      <c r="AS339" s="327"/>
    </row>
    <row r="340" spans="1:45" s="328" customFormat="1" ht="12.75" hidden="1">
      <c r="A340" s="438" t="s">
        <v>835</v>
      </c>
      <c r="B340" s="409"/>
      <c r="C340" s="410"/>
      <c r="D340" s="410"/>
      <c r="E340" s="326"/>
      <c r="F340" s="400"/>
      <c r="G340" s="400"/>
      <c r="H340" s="400"/>
      <c r="I340" s="400"/>
      <c r="J340" s="326"/>
      <c r="K340" s="400"/>
      <c r="L340" s="400"/>
      <c r="M340" s="400"/>
      <c r="N340" s="326"/>
      <c r="O340" s="326"/>
      <c r="P340" s="326"/>
      <c r="Q340" s="326"/>
      <c r="R340" s="326"/>
      <c r="S340" s="326"/>
      <c r="T340" s="400"/>
      <c r="U340" s="400"/>
      <c r="V340" s="400"/>
      <c r="W340" s="326"/>
      <c r="X340" s="400"/>
      <c r="Y340" s="440"/>
      <c r="Z340" s="400"/>
      <c r="AA340" s="400"/>
      <c r="AB340" s="400"/>
      <c r="AC340" s="326"/>
      <c r="AD340" s="400"/>
      <c r="AE340" s="400"/>
      <c r="AF340" s="326"/>
      <c r="AG340" s="400"/>
      <c r="AH340" s="326"/>
      <c r="AI340" s="400"/>
      <c r="AJ340" s="400"/>
      <c r="AK340" s="400"/>
      <c r="AL340" s="400"/>
      <c r="AM340" s="400"/>
      <c r="AN340" s="326"/>
      <c r="AO340" s="400"/>
      <c r="AP340" s="400"/>
      <c r="AQ340" s="400"/>
      <c r="AR340" s="326"/>
      <c r="AS340" s="327"/>
    </row>
    <row r="341" spans="1:45" s="328" customFormat="1" ht="12.75" hidden="1">
      <c r="A341" s="551" t="s">
        <v>864</v>
      </c>
      <c r="B341" s="330" t="s">
        <v>865</v>
      </c>
      <c r="C341" s="331" t="s">
        <v>548</v>
      </c>
      <c r="D341" s="331" t="s">
        <v>356</v>
      </c>
      <c r="E341" s="332"/>
      <c r="F341" s="332" t="s">
        <v>289</v>
      </c>
      <c r="G341" s="332"/>
      <c r="H341" s="332" t="s">
        <v>289</v>
      </c>
      <c r="I341" s="332"/>
      <c r="J341" s="332" t="s">
        <v>289</v>
      </c>
      <c r="K341" s="332"/>
      <c r="L341" s="332" t="s">
        <v>289</v>
      </c>
      <c r="M341" s="332"/>
      <c r="N341" s="332" t="s">
        <v>289</v>
      </c>
      <c r="O341" s="332"/>
      <c r="P341" s="332" t="s">
        <v>289</v>
      </c>
      <c r="Q341" s="332"/>
      <c r="R341" s="332" t="s">
        <v>289</v>
      </c>
      <c r="S341" s="332"/>
      <c r="T341" s="332" t="s">
        <v>289</v>
      </c>
      <c r="U341" s="332"/>
      <c r="V341" s="332" t="s">
        <v>289</v>
      </c>
      <c r="W341" s="332"/>
      <c r="X341" s="332" t="s">
        <v>289</v>
      </c>
      <c r="Y341" s="502"/>
      <c r="Z341" s="332" t="s">
        <v>289</v>
      </c>
      <c r="AA341" s="332"/>
      <c r="AB341" s="332" t="s">
        <v>289</v>
      </c>
      <c r="AC341" s="332"/>
      <c r="AD341" s="332" t="s">
        <v>289</v>
      </c>
      <c r="AE341" s="332"/>
      <c r="AF341" s="332" t="s">
        <v>289</v>
      </c>
      <c r="AG341" s="332"/>
      <c r="AH341" s="332" t="s">
        <v>289</v>
      </c>
      <c r="AI341" s="332"/>
      <c r="AJ341" s="332" t="s">
        <v>289</v>
      </c>
      <c r="AK341" s="332"/>
      <c r="AL341" s="332" t="s">
        <v>289</v>
      </c>
      <c r="AM341" s="332"/>
      <c r="AN341" s="332" t="s">
        <v>289</v>
      </c>
      <c r="AO341" s="332"/>
      <c r="AP341" s="332" t="s">
        <v>289</v>
      </c>
      <c r="AQ341" s="332"/>
      <c r="AR341" s="332" t="s">
        <v>289</v>
      </c>
      <c r="AS341" s="327"/>
    </row>
    <row r="342" spans="1:45" s="328" customFormat="1" ht="22.5" hidden="1">
      <c r="A342" s="454" t="s">
        <v>866</v>
      </c>
      <c r="B342" s="396" t="s">
        <v>867</v>
      </c>
      <c r="C342" s="446" t="s">
        <v>548</v>
      </c>
      <c r="D342" s="331" t="s">
        <v>356</v>
      </c>
      <c r="E342" s="332"/>
      <c r="F342" s="332" t="s">
        <v>289</v>
      </c>
      <c r="G342" s="332"/>
      <c r="H342" s="332" t="s">
        <v>289</v>
      </c>
      <c r="I342" s="332"/>
      <c r="J342" s="332" t="s">
        <v>289</v>
      </c>
      <c r="K342" s="332"/>
      <c r="L342" s="332" t="s">
        <v>289</v>
      </c>
      <c r="M342" s="332"/>
      <c r="N342" s="332" t="s">
        <v>289</v>
      </c>
      <c r="O342" s="332"/>
      <c r="P342" s="332" t="s">
        <v>289</v>
      </c>
      <c r="Q342" s="332"/>
      <c r="R342" s="332" t="s">
        <v>289</v>
      </c>
      <c r="S342" s="332"/>
      <c r="T342" s="332" t="s">
        <v>289</v>
      </c>
      <c r="U342" s="332"/>
      <c r="V342" s="332" t="s">
        <v>289</v>
      </c>
      <c r="W342" s="332"/>
      <c r="X342" s="332" t="s">
        <v>289</v>
      </c>
      <c r="Y342" s="431"/>
      <c r="Z342" s="332" t="s">
        <v>289</v>
      </c>
      <c r="AA342" s="332"/>
      <c r="AB342" s="332" t="s">
        <v>289</v>
      </c>
      <c r="AC342" s="309"/>
      <c r="AD342" s="332" t="s">
        <v>289</v>
      </c>
      <c r="AE342" s="309"/>
      <c r="AF342" s="332" t="s">
        <v>289</v>
      </c>
      <c r="AG342" s="309"/>
      <c r="AH342" s="332" t="s">
        <v>289</v>
      </c>
      <c r="AI342" s="332"/>
      <c r="AJ342" s="332" t="s">
        <v>289</v>
      </c>
      <c r="AK342" s="332"/>
      <c r="AL342" s="332" t="s">
        <v>289</v>
      </c>
      <c r="AM342" s="309"/>
      <c r="AN342" s="332" t="s">
        <v>289</v>
      </c>
      <c r="AO342" s="332"/>
      <c r="AP342" s="332" t="s">
        <v>289</v>
      </c>
      <c r="AQ342" s="309"/>
      <c r="AR342" s="332" t="s">
        <v>289</v>
      </c>
      <c r="AS342" s="327"/>
    </row>
    <row r="343" spans="1:45" s="328" customFormat="1" ht="22.5" hidden="1">
      <c r="A343" s="319" t="s">
        <v>868</v>
      </c>
      <c r="B343" s="396" t="s">
        <v>869</v>
      </c>
      <c r="C343" s="446" t="s">
        <v>870</v>
      </c>
      <c r="D343" s="331" t="s">
        <v>356</v>
      </c>
      <c r="E343" s="332"/>
      <c r="F343" s="332" t="s">
        <v>289</v>
      </c>
      <c r="G343" s="332"/>
      <c r="H343" s="332" t="s">
        <v>289</v>
      </c>
      <c r="I343" s="332"/>
      <c r="J343" s="332" t="s">
        <v>289</v>
      </c>
      <c r="K343" s="332"/>
      <c r="L343" s="332" t="s">
        <v>289</v>
      </c>
      <c r="M343" s="332"/>
      <c r="N343" s="332" t="s">
        <v>289</v>
      </c>
      <c r="O343" s="332"/>
      <c r="P343" s="332" t="s">
        <v>289</v>
      </c>
      <c r="Q343" s="332"/>
      <c r="R343" s="332" t="s">
        <v>289</v>
      </c>
      <c r="S343" s="332"/>
      <c r="T343" s="332" t="s">
        <v>289</v>
      </c>
      <c r="U343" s="332"/>
      <c r="V343" s="332" t="s">
        <v>289</v>
      </c>
      <c r="W343" s="332"/>
      <c r="X343" s="332" t="s">
        <v>289</v>
      </c>
      <c r="Y343" s="431"/>
      <c r="Z343" s="332" t="s">
        <v>289</v>
      </c>
      <c r="AA343" s="332"/>
      <c r="AB343" s="332" t="s">
        <v>289</v>
      </c>
      <c r="AC343" s="309"/>
      <c r="AD343" s="332" t="s">
        <v>289</v>
      </c>
      <c r="AE343" s="309"/>
      <c r="AF343" s="332" t="s">
        <v>289</v>
      </c>
      <c r="AG343" s="309"/>
      <c r="AH343" s="332" t="s">
        <v>289</v>
      </c>
      <c r="AI343" s="332"/>
      <c r="AJ343" s="332" t="s">
        <v>289</v>
      </c>
      <c r="AK343" s="332"/>
      <c r="AL343" s="332" t="s">
        <v>289</v>
      </c>
      <c r="AM343" s="309"/>
      <c r="AN343" s="332" t="s">
        <v>289</v>
      </c>
      <c r="AO343" s="332"/>
      <c r="AP343" s="332" t="s">
        <v>289</v>
      </c>
      <c r="AQ343" s="309"/>
      <c r="AR343" s="332" t="s">
        <v>289</v>
      </c>
      <c r="AS343" s="327"/>
    </row>
    <row r="344" spans="1:45" s="328" customFormat="1" ht="22.5" hidden="1">
      <c r="A344" s="454" t="s">
        <v>866</v>
      </c>
      <c r="B344" s="396" t="s">
        <v>871</v>
      </c>
      <c r="C344" s="446" t="s">
        <v>870</v>
      </c>
      <c r="D344" s="331" t="s">
        <v>356</v>
      </c>
      <c r="E344" s="332"/>
      <c r="F344" s="332" t="s">
        <v>289</v>
      </c>
      <c r="G344" s="332"/>
      <c r="H344" s="332" t="s">
        <v>289</v>
      </c>
      <c r="I344" s="332"/>
      <c r="J344" s="332" t="s">
        <v>289</v>
      </c>
      <c r="K344" s="332"/>
      <c r="L344" s="332" t="s">
        <v>289</v>
      </c>
      <c r="M344" s="332"/>
      <c r="N344" s="332" t="s">
        <v>289</v>
      </c>
      <c r="O344" s="332"/>
      <c r="P344" s="332" t="s">
        <v>289</v>
      </c>
      <c r="Q344" s="332"/>
      <c r="R344" s="332" t="s">
        <v>289</v>
      </c>
      <c r="S344" s="332"/>
      <c r="T344" s="332" t="s">
        <v>289</v>
      </c>
      <c r="U344" s="332"/>
      <c r="V344" s="332" t="s">
        <v>289</v>
      </c>
      <c r="W344" s="332"/>
      <c r="X344" s="332" t="s">
        <v>289</v>
      </c>
      <c r="Y344" s="431"/>
      <c r="Z344" s="332" t="s">
        <v>289</v>
      </c>
      <c r="AA344" s="332"/>
      <c r="AB344" s="332" t="s">
        <v>289</v>
      </c>
      <c r="AC344" s="309"/>
      <c r="AD344" s="332" t="s">
        <v>289</v>
      </c>
      <c r="AE344" s="309"/>
      <c r="AF344" s="332" t="s">
        <v>289</v>
      </c>
      <c r="AG344" s="309"/>
      <c r="AH344" s="332" t="s">
        <v>289</v>
      </c>
      <c r="AI344" s="332"/>
      <c r="AJ344" s="332" t="s">
        <v>289</v>
      </c>
      <c r="AK344" s="332"/>
      <c r="AL344" s="332" t="s">
        <v>289</v>
      </c>
      <c r="AM344" s="309"/>
      <c r="AN344" s="332" t="s">
        <v>289</v>
      </c>
      <c r="AO344" s="332"/>
      <c r="AP344" s="332" t="s">
        <v>289</v>
      </c>
      <c r="AQ344" s="309"/>
      <c r="AR344" s="332" t="s">
        <v>289</v>
      </c>
      <c r="AS344" s="327"/>
    </row>
    <row r="345" spans="1:45" s="328" customFormat="1" ht="12.75" hidden="1">
      <c r="A345" s="319" t="s">
        <v>872</v>
      </c>
      <c r="B345" s="396" t="s">
        <v>873</v>
      </c>
      <c r="C345" s="446" t="s">
        <v>874</v>
      </c>
      <c r="D345" s="331" t="s">
        <v>356</v>
      </c>
      <c r="E345" s="332"/>
      <c r="F345" s="332" t="s">
        <v>289</v>
      </c>
      <c r="G345" s="332"/>
      <c r="H345" s="332" t="s">
        <v>289</v>
      </c>
      <c r="I345" s="332"/>
      <c r="J345" s="332" t="s">
        <v>289</v>
      </c>
      <c r="K345" s="332"/>
      <c r="L345" s="332" t="s">
        <v>289</v>
      </c>
      <c r="M345" s="332"/>
      <c r="N345" s="332" t="s">
        <v>289</v>
      </c>
      <c r="O345" s="332"/>
      <c r="P345" s="332" t="s">
        <v>289</v>
      </c>
      <c r="Q345" s="332"/>
      <c r="R345" s="332" t="s">
        <v>289</v>
      </c>
      <c r="S345" s="332"/>
      <c r="T345" s="332" t="s">
        <v>289</v>
      </c>
      <c r="U345" s="332"/>
      <c r="V345" s="332" t="s">
        <v>289</v>
      </c>
      <c r="W345" s="332"/>
      <c r="X345" s="332" t="s">
        <v>289</v>
      </c>
      <c r="Y345" s="431"/>
      <c r="Z345" s="332" t="s">
        <v>289</v>
      </c>
      <c r="AA345" s="332"/>
      <c r="AB345" s="332" t="s">
        <v>289</v>
      </c>
      <c r="AC345" s="309"/>
      <c r="AD345" s="332" t="s">
        <v>289</v>
      </c>
      <c r="AE345" s="309"/>
      <c r="AF345" s="332" t="s">
        <v>289</v>
      </c>
      <c r="AG345" s="309"/>
      <c r="AH345" s="332" t="s">
        <v>289</v>
      </c>
      <c r="AI345" s="332"/>
      <c r="AJ345" s="332" t="s">
        <v>289</v>
      </c>
      <c r="AK345" s="332"/>
      <c r="AL345" s="332" t="s">
        <v>289</v>
      </c>
      <c r="AM345" s="309"/>
      <c r="AN345" s="332" t="s">
        <v>289</v>
      </c>
      <c r="AO345" s="332"/>
      <c r="AP345" s="332" t="s">
        <v>289</v>
      </c>
      <c r="AQ345" s="309"/>
      <c r="AR345" s="332" t="s">
        <v>289</v>
      </c>
      <c r="AS345" s="327"/>
    </row>
    <row r="346" spans="1:45" s="328" customFormat="1" ht="22.5" hidden="1">
      <c r="A346" s="454" t="s">
        <v>866</v>
      </c>
      <c r="B346" s="396" t="s">
        <v>875</v>
      </c>
      <c r="C346" s="446" t="s">
        <v>874</v>
      </c>
      <c r="D346" s="331" t="s">
        <v>356</v>
      </c>
      <c r="E346" s="332"/>
      <c r="F346" s="332" t="s">
        <v>289</v>
      </c>
      <c r="G346" s="332"/>
      <c r="H346" s="332" t="s">
        <v>289</v>
      </c>
      <c r="I346" s="332"/>
      <c r="J346" s="332" t="s">
        <v>289</v>
      </c>
      <c r="K346" s="332"/>
      <c r="L346" s="332" t="s">
        <v>289</v>
      </c>
      <c r="M346" s="332"/>
      <c r="N346" s="332" t="s">
        <v>289</v>
      </c>
      <c r="O346" s="332"/>
      <c r="P346" s="332" t="s">
        <v>289</v>
      </c>
      <c r="Q346" s="332"/>
      <c r="R346" s="332" t="s">
        <v>289</v>
      </c>
      <c r="S346" s="332"/>
      <c r="T346" s="332" t="s">
        <v>289</v>
      </c>
      <c r="U346" s="332"/>
      <c r="V346" s="332" t="s">
        <v>289</v>
      </c>
      <c r="W346" s="332"/>
      <c r="X346" s="332" t="s">
        <v>289</v>
      </c>
      <c r="Y346" s="431"/>
      <c r="Z346" s="332" t="s">
        <v>289</v>
      </c>
      <c r="AA346" s="332"/>
      <c r="AB346" s="332" t="s">
        <v>289</v>
      </c>
      <c r="AC346" s="309"/>
      <c r="AD346" s="332" t="s">
        <v>289</v>
      </c>
      <c r="AE346" s="309"/>
      <c r="AF346" s="332" t="s">
        <v>289</v>
      </c>
      <c r="AG346" s="309"/>
      <c r="AH346" s="332" t="s">
        <v>289</v>
      </c>
      <c r="AI346" s="332"/>
      <c r="AJ346" s="332" t="s">
        <v>289</v>
      </c>
      <c r="AK346" s="332"/>
      <c r="AL346" s="332" t="s">
        <v>289</v>
      </c>
      <c r="AM346" s="309"/>
      <c r="AN346" s="332" t="s">
        <v>289</v>
      </c>
      <c r="AO346" s="332"/>
      <c r="AP346" s="332" t="s">
        <v>289</v>
      </c>
      <c r="AQ346" s="309"/>
      <c r="AR346" s="332" t="s">
        <v>289</v>
      </c>
      <c r="AS346" s="327"/>
    </row>
    <row r="347" spans="1:45" s="328" customFormat="1" ht="12.75" hidden="1">
      <c r="A347" s="319" t="s">
        <v>876</v>
      </c>
      <c r="B347" s="396" t="s">
        <v>877</v>
      </c>
      <c r="C347" s="446" t="s">
        <v>585</v>
      </c>
      <c r="D347" s="331" t="s">
        <v>356</v>
      </c>
      <c r="E347" s="332"/>
      <c r="F347" s="332" t="s">
        <v>289</v>
      </c>
      <c r="G347" s="332"/>
      <c r="H347" s="332" t="s">
        <v>289</v>
      </c>
      <c r="I347" s="332"/>
      <c r="J347" s="332" t="s">
        <v>289</v>
      </c>
      <c r="K347" s="332"/>
      <c r="L347" s="332" t="s">
        <v>289</v>
      </c>
      <c r="M347" s="332"/>
      <c r="N347" s="332" t="s">
        <v>289</v>
      </c>
      <c r="O347" s="332"/>
      <c r="P347" s="332" t="s">
        <v>289</v>
      </c>
      <c r="Q347" s="332"/>
      <c r="R347" s="332" t="s">
        <v>289</v>
      </c>
      <c r="S347" s="332"/>
      <c r="T347" s="332" t="s">
        <v>289</v>
      </c>
      <c r="U347" s="332"/>
      <c r="V347" s="332" t="s">
        <v>289</v>
      </c>
      <c r="W347" s="332"/>
      <c r="X347" s="332" t="s">
        <v>289</v>
      </c>
      <c r="Y347" s="431"/>
      <c r="Z347" s="332" t="s">
        <v>289</v>
      </c>
      <c r="AA347" s="332"/>
      <c r="AB347" s="332" t="s">
        <v>289</v>
      </c>
      <c r="AC347" s="309"/>
      <c r="AD347" s="332" t="s">
        <v>289</v>
      </c>
      <c r="AE347" s="309"/>
      <c r="AF347" s="332" t="s">
        <v>289</v>
      </c>
      <c r="AG347" s="309"/>
      <c r="AH347" s="332" t="s">
        <v>289</v>
      </c>
      <c r="AI347" s="332"/>
      <c r="AJ347" s="332" t="s">
        <v>289</v>
      </c>
      <c r="AK347" s="332"/>
      <c r="AL347" s="332" t="s">
        <v>289</v>
      </c>
      <c r="AM347" s="309"/>
      <c r="AN347" s="332" t="s">
        <v>289</v>
      </c>
      <c r="AO347" s="332"/>
      <c r="AP347" s="332" t="s">
        <v>289</v>
      </c>
      <c r="AQ347" s="309"/>
      <c r="AR347" s="332" t="s">
        <v>289</v>
      </c>
      <c r="AS347" s="327"/>
    </row>
    <row r="348" spans="1:45" s="328" customFormat="1" ht="22.5" hidden="1">
      <c r="A348" s="454" t="s">
        <v>866</v>
      </c>
      <c r="B348" s="396" t="s">
        <v>878</v>
      </c>
      <c r="C348" s="446" t="s">
        <v>585</v>
      </c>
      <c r="D348" s="331" t="s">
        <v>356</v>
      </c>
      <c r="E348" s="332"/>
      <c r="F348" s="332" t="s">
        <v>289</v>
      </c>
      <c r="G348" s="332"/>
      <c r="H348" s="332" t="s">
        <v>289</v>
      </c>
      <c r="I348" s="332"/>
      <c r="J348" s="332" t="s">
        <v>289</v>
      </c>
      <c r="K348" s="332"/>
      <c r="L348" s="332" t="s">
        <v>289</v>
      </c>
      <c r="M348" s="332"/>
      <c r="N348" s="332" t="s">
        <v>289</v>
      </c>
      <c r="O348" s="332"/>
      <c r="P348" s="332" t="s">
        <v>289</v>
      </c>
      <c r="Q348" s="332"/>
      <c r="R348" s="332" t="s">
        <v>289</v>
      </c>
      <c r="S348" s="332"/>
      <c r="T348" s="332" t="s">
        <v>289</v>
      </c>
      <c r="U348" s="332"/>
      <c r="V348" s="332" t="s">
        <v>289</v>
      </c>
      <c r="W348" s="332"/>
      <c r="X348" s="332" t="s">
        <v>289</v>
      </c>
      <c r="Y348" s="431"/>
      <c r="Z348" s="332" t="s">
        <v>289</v>
      </c>
      <c r="AA348" s="332"/>
      <c r="AB348" s="332" t="s">
        <v>289</v>
      </c>
      <c r="AC348" s="309"/>
      <c r="AD348" s="332" t="s">
        <v>289</v>
      </c>
      <c r="AE348" s="309"/>
      <c r="AF348" s="332" t="s">
        <v>289</v>
      </c>
      <c r="AG348" s="309"/>
      <c r="AH348" s="332" t="s">
        <v>289</v>
      </c>
      <c r="AI348" s="332"/>
      <c r="AJ348" s="332" t="s">
        <v>289</v>
      </c>
      <c r="AK348" s="332"/>
      <c r="AL348" s="332" t="s">
        <v>289</v>
      </c>
      <c r="AM348" s="309"/>
      <c r="AN348" s="332" t="s">
        <v>289</v>
      </c>
      <c r="AO348" s="332"/>
      <c r="AP348" s="332" t="s">
        <v>289</v>
      </c>
      <c r="AQ348" s="309"/>
      <c r="AR348" s="332" t="s">
        <v>289</v>
      </c>
      <c r="AS348" s="327"/>
    </row>
    <row r="349" spans="1:45" s="328" customFormat="1" ht="22.5" hidden="1">
      <c r="A349" s="319" t="s">
        <v>879</v>
      </c>
      <c r="B349" s="396" t="s">
        <v>880</v>
      </c>
      <c r="C349" s="446" t="s">
        <v>881</v>
      </c>
      <c r="D349" s="331" t="s">
        <v>356</v>
      </c>
      <c r="E349" s="332"/>
      <c r="F349" s="332" t="s">
        <v>289</v>
      </c>
      <c r="G349" s="332"/>
      <c r="H349" s="332" t="s">
        <v>289</v>
      </c>
      <c r="I349" s="332"/>
      <c r="J349" s="332" t="s">
        <v>289</v>
      </c>
      <c r="K349" s="332"/>
      <c r="L349" s="332" t="s">
        <v>289</v>
      </c>
      <c r="M349" s="332"/>
      <c r="N349" s="332" t="s">
        <v>289</v>
      </c>
      <c r="O349" s="332"/>
      <c r="P349" s="332" t="s">
        <v>289</v>
      </c>
      <c r="Q349" s="332"/>
      <c r="R349" s="332" t="s">
        <v>289</v>
      </c>
      <c r="S349" s="332"/>
      <c r="T349" s="332" t="s">
        <v>289</v>
      </c>
      <c r="U349" s="332"/>
      <c r="V349" s="332" t="s">
        <v>289</v>
      </c>
      <c r="W349" s="332"/>
      <c r="X349" s="332" t="s">
        <v>289</v>
      </c>
      <c r="Y349" s="431"/>
      <c r="Z349" s="332" t="s">
        <v>289</v>
      </c>
      <c r="AA349" s="332"/>
      <c r="AB349" s="332" t="s">
        <v>289</v>
      </c>
      <c r="AC349" s="309"/>
      <c r="AD349" s="332" t="s">
        <v>289</v>
      </c>
      <c r="AE349" s="309"/>
      <c r="AF349" s="332" t="s">
        <v>289</v>
      </c>
      <c r="AG349" s="309"/>
      <c r="AH349" s="332" t="s">
        <v>289</v>
      </c>
      <c r="AI349" s="332"/>
      <c r="AJ349" s="332" t="s">
        <v>289</v>
      </c>
      <c r="AK349" s="332"/>
      <c r="AL349" s="332" t="s">
        <v>289</v>
      </c>
      <c r="AM349" s="309"/>
      <c r="AN349" s="332" t="s">
        <v>289</v>
      </c>
      <c r="AO349" s="332"/>
      <c r="AP349" s="332" t="s">
        <v>289</v>
      </c>
      <c r="AQ349" s="309"/>
      <c r="AR349" s="332" t="s">
        <v>289</v>
      </c>
      <c r="AS349" s="327"/>
    </row>
    <row r="350" spans="1:45" s="328" customFormat="1" ht="22.5" hidden="1">
      <c r="A350" s="454" t="s">
        <v>866</v>
      </c>
      <c r="B350" s="396" t="s">
        <v>882</v>
      </c>
      <c r="C350" s="446" t="s">
        <v>881</v>
      </c>
      <c r="D350" s="331" t="s">
        <v>356</v>
      </c>
      <c r="E350" s="332"/>
      <c r="F350" s="332" t="s">
        <v>289</v>
      </c>
      <c r="G350" s="332"/>
      <c r="H350" s="332" t="s">
        <v>289</v>
      </c>
      <c r="I350" s="332"/>
      <c r="J350" s="332" t="s">
        <v>289</v>
      </c>
      <c r="K350" s="332"/>
      <c r="L350" s="332" t="s">
        <v>289</v>
      </c>
      <c r="M350" s="332"/>
      <c r="N350" s="332" t="s">
        <v>289</v>
      </c>
      <c r="O350" s="332"/>
      <c r="P350" s="332" t="s">
        <v>289</v>
      </c>
      <c r="Q350" s="332"/>
      <c r="R350" s="332" t="s">
        <v>289</v>
      </c>
      <c r="S350" s="332"/>
      <c r="T350" s="332" t="s">
        <v>289</v>
      </c>
      <c r="U350" s="332"/>
      <c r="V350" s="332" t="s">
        <v>289</v>
      </c>
      <c r="W350" s="332"/>
      <c r="X350" s="332" t="s">
        <v>289</v>
      </c>
      <c r="Y350" s="431"/>
      <c r="Z350" s="332" t="s">
        <v>289</v>
      </c>
      <c r="AA350" s="332"/>
      <c r="AB350" s="332" t="s">
        <v>289</v>
      </c>
      <c r="AC350" s="309"/>
      <c r="AD350" s="332" t="s">
        <v>289</v>
      </c>
      <c r="AE350" s="309"/>
      <c r="AF350" s="332" t="s">
        <v>289</v>
      </c>
      <c r="AG350" s="309"/>
      <c r="AH350" s="332" t="s">
        <v>289</v>
      </c>
      <c r="AI350" s="332"/>
      <c r="AJ350" s="332" t="s">
        <v>289</v>
      </c>
      <c r="AK350" s="332"/>
      <c r="AL350" s="332" t="s">
        <v>289</v>
      </c>
      <c r="AM350" s="309"/>
      <c r="AN350" s="332" t="s">
        <v>289</v>
      </c>
      <c r="AO350" s="332"/>
      <c r="AP350" s="332" t="s">
        <v>289</v>
      </c>
      <c r="AQ350" s="309"/>
      <c r="AR350" s="332" t="s">
        <v>289</v>
      </c>
      <c r="AS350" s="327"/>
    </row>
    <row r="351" spans="1:45" s="328" customFormat="1" ht="12.75" hidden="1">
      <c r="A351" s="319" t="s">
        <v>883</v>
      </c>
      <c r="B351" s="396" t="s">
        <v>884</v>
      </c>
      <c r="C351" s="446" t="s">
        <v>355</v>
      </c>
      <c r="D351" s="331" t="s">
        <v>356</v>
      </c>
      <c r="E351" s="332"/>
      <c r="F351" s="332" t="s">
        <v>289</v>
      </c>
      <c r="G351" s="332"/>
      <c r="H351" s="332" t="s">
        <v>289</v>
      </c>
      <c r="I351" s="332"/>
      <c r="J351" s="332" t="s">
        <v>289</v>
      </c>
      <c r="K351" s="332"/>
      <c r="L351" s="332" t="s">
        <v>289</v>
      </c>
      <c r="M351" s="332"/>
      <c r="N351" s="332" t="s">
        <v>289</v>
      </c>
      <c r="O351" s="332"/>
      <c r="P351" s="332" t="s">
        <v>289</v>
      </c>
      <c r="Q351" s="332"/>
      <c r="R351" s="332" t="s">
        <v>289</v>
      </c>
      <c r="S351" s="332"/>
      <c r="T351" s="332" t="s">
        <v>289</v>
      </c>
      <c r="U351" s="332"/>
      <c r="V351" s="332" t="s">
        <v>289</v>
      </c>
      <c r="W351" s="332"/>
      <c r="X351" s="332" t="s">
        <v>289</v>
      </c>
      <c r="Y351" s="431"/>
      <c r="Z351" s="332" t="s">
        <v>289</v>
      </c>
      <c r="AA351" s="332"/>
      <c r="AB351" s="332" t="s">
        <v>289</v>
      </c>
      <c r="AC351" s="309"/>
      <c r="AD351" s="332" t="s">
        <v>289</v>
      </c>
      <c r="AE351" s="309"/>
      <c r="AF351" s="332" t="s">
        <v>289</v>
      </c>
      <c r="AG351" s="309"/>
      <c r="AH351" s="332" t="s">
        <v>289</v>
      </c>
      <c r="AI351" s="332"/>
      <c r="AJ351" s="332" t="s">
        <v>289</v>
      </c>
      <c r="AK351" s="332"/>
      <c r="AL351" s="332" t="s">
        <v>289</v>
      </c>
      <c r="AM351" s="309"/>
      <c r="AN351" s="332" t="s">
        <v>289</v>
      </c>
      <c r="AO351" s="332"/>
      <c r="AP351" s="332" t="s">
        <v>289</v>
      </c>
      <c r="AQ351" s="309"/>
      <c r="AR351" s="332" t="s">
        <v>289</v>
      </c>
      <c r="AS351" s="327"/>
    </row>
    <row r="352" spans="1:45" s="328" customFormat="1" ht="22.5" hidden="1">
      <c r="A352" s="454" t="s">
        <v>866</v>
      </c>
      <c r="B352" s="396" t="s">
        <v>885</v>
      </c>
      <c r="C352" s="446" t="s">
        <v>355</v>
      </c>
      <c r="D352" s="331" t="s">
        <v>356</v>
      </c>
      <c r="E352" s="332"/>
      <c r="F352" s="332" t="s">
        <v>289</v>
      </c>
      <c r="G352" s="332"/>
      <c r="H352" s="332" t="s">
        <v>289</v>
      </c>
      <c r="I352" s="332"/>
      <c r="J352" s="332" t="s">
        <v>289</v>
      </c>
      <c r="K352" s="332"/>
      <c r="L352" s="332" t="s">
        <v>289</v>
      </c>
      <c r="M352" s="332"/>
      <c r="N352" s="332" t="s">
        <v>289</v>
      </c>
      <c r="O352" s="332"/>
      <c r="P352" s="332" t="s">
        <v>289</v>
      </c>
      <c r="Q352" s="332"/>
      <c r="R352" s="332" t="s">
        <v>289</v>
      </c>
      <c r="S352" s="332"/>
      <c r="T352" s="332" t="s">
        <v>289</v>
      </c>
      <c r="U352" s="332"/>
      <c r="V352" s="332" t="s">
        <v>289</v>
      </c>
      <c r="W352" s="332"/>
      <c r="X352" s="332" t="s">
        <v>289</v>
      </c>
      <c r="Y352" s="431"/>
      <c r="Z352" s="332" t="s">
        <v>289</v>
      </c>
      <c r="AA352" s="332"/>
      <c r="AB352" s="332" t="s">
        <v>289</v>
      </c>
      <c r="AC352" s="309"/>
      <c r="AD352" s="332" t="s">
        <v>289</v>
      </c>
      <c r="AE352" s="309"/>
      <c r="AF352" s="332" t="s">
        <v>289</v>
      </c>
      <c r="AG352" s="309"/>
      <c r="AH352" s="332" t="s">
        <v>289</v>
      </c>
      <c r="AI352" s="332"/>
      <c r="AJ352" s="332" t="s">
        <v>289</v>
      </c>
      <c r="AK352" s="332"/>
      <c r="AL352" s="332" t="s">
        <v>289</v>
      </c>
      <c r="AM352" s="309"/>
      <c r="AN352" s="332" t="s">
        <v>289</v>
      </c>
      <c r="AO352" s="332"/>
      <c r="AP352" s="332" t="s">
        <v>289</v>
      </c>
      <c r="AQ352" s="309"/>
      <c r="AR352" s="332" t="s">
        <v>289</v>
      </c>
      <c r="AS352" s="327"/>
    </row>
    <row r="353" spans="1:45" s="328" customFormat="1" ht="56.25" hidden="1">
      <c r="A353" s="319" t="s">
        <v>886</v>
      </c>
      <c r="B353" s="406" t="s">
        <v>887</v>
      </c>
      <c r="C353" s="407" t="s">
        <v>355</v>
      </c>
      <c r="D353" s="444" t="s">
        <v>356</v>
      </c>
      <c r="E353" s="309"/>
      <c r="F353" s="309" t="s">
        <v>289</v>
      </c>
      <c r="G353" s="309"/>
      <c r="H353" s="309" t="s">
        <v>289</v>
      </c>
      <c r="I353" s="309"/>
      <c r="J353" s="309" t="s">
        <v>289</v>
      </c>
      <c r="K353" s="309"/>
      <c r="L353" s="309" t="s">
        <v>289</v>
      </c>
      <c r="M353" s="309"/>
      <c r="N353" s="309" t="s">
        <v>289</v>
      </c>
      <c r="O353" s="309"/>
      <c r="P353" s="309" t="s">
        <v>289</v>
      </c>
      <c r="Q353" s="309"/>
      <c r="R353" s="309" t="s">
        <v>289</v>
      </c>
      <c r="S353" s="309"/>
      <c r="T353" s="309" t="s">
        <v>289</v>
      </c>
      <c r="U353" s="309"/>
      <c r="V353" s="309" t="s">
        <v>289</v>
      </c>
      <c r="W353" s="309"/>
      <c r="X353" s="309" t="s">
        <v>289</v>
      </c>
      <c r="Y353" s="431"/>
      <c r="Z353" s="309" t="s">
        <v>289</v>
      </c>
      <c r="AA353" s="309"/>
      <c r="AB353" s="309" t="s">
        <v>289</v>
      </c>
      <c r="AC353" s="309"/>
      <c r="AD353" s="309" t="s">
        <v>289</v>
      </c>
      <c r="AE353" s="309"/>
      <c r="AF353" s="309" t="s">
        <v>289</v>
      </c>
      <c r="AG353" s="309"/>
      <c r="AH353" s="309" t="s">
        <v>289</v>
      </c>
      <c r="AI353" s="309"/>
      <c r="AJ353" s="309" t="s">
        <v>289</v>
      </c>
      <c r="AK353" s="309"/>
      <c r="AL353" s="309" t="s">
        <v>289</v>
      </c>
      <c r="AM353" s="309"/>
      <c r="AN353" s="309" t="s">
        <v>289</v>
      </c>
      <c r="AO353" s="309"/>
      <c r="AP353" s="309" t="s">
        <v>289</v>
      </c>
      <c r="AQ353" s="309"/>
      <c r="AR353" s="309" t="s">
        <v>289</v>
      </c>
      <c r="AS353" s="327"/>
    </row>
    <row r="354" spans="1:45" s="328" customFormat="1" ht="12.75" hidden="1">
      <c r="A354" s="319" t="s">
        <v>835</v>
      </c>
      <c r="B354" s="409"/>
      <c r="C354" s="410"/>
      <c r="D354" s="410"/>
      <c r="E354" s="326"/>
      <c r="F354" s="400"/>
      <c r="G354" s="400"/>
      <c r="H354" s="400"/>
      <c r="I354" s="400"/>
      <c r="J354" s="326"/>
      <c r="K354" s="400"/>
      <c r="L354" s="400"/>
      <c r="M354" s="400"/>
      <c r="N354" s="326"/>
      <c r="O354" s="326"/>
      <c r="P354" s="326"/>
      <c r="Q354" s="326"/>
      <c r="R354" s="326"/>
      <c r="S354" s="326"/>
      <c r="T354" s="400"/>
      <c r="U354" s="400"/>
      <c r="V354" s="400"/>
      <c r="W354" s="326"/>
      <c r="X354" s="400"/>
      <c r="Y354" s="440"/>
      <c r="Z354" s="400"/>
      <c r="AA354" s="400"/>
      <c r="AB354" s="400"/>
      <c r="AC354" s="326"/>
      <c r="AD354" s="400"/>
      <c r="AE354" s="400"/>
      <c r="AF354" s="326"/>
      <c r="AG354" s="400"/>
      <c r="AH354" s="326"/>
      <c r="AI354" s="400"/>
      <c r="AJ354" s="400"/>
      <c r="AK354" s="400"/>
      <c r="AL354" s="400"/>
      <c r="AM354" s="400"/>
      <c r="AN354" s="326"/>
      <c r="AO354" s="400"/>
      <c r="AP354" s="400"/>
      <c r="AQ354" s="400"/>
      <c r="AR354" s="326"/>
      <c r="AS354" s="327"/>
    </row>
    <row r="355" spans="1:44" s="327" customFormat="1" ht="12.75" hidden="1">
      <c r="A355" s="551" t="s">
        <v>888</v>
      </c>
      <c r="B355" s="330" t="s">
        <v>889</v>
      </c>
      <c r="C355" s="331" t="s">
        <v>548</v>
      </c>
      <c r="D355" s="331" t="s">
        <v>356</v>
      </c>
      <c r="E355" s="332"/>
      <c r="F355" s="332" t="s">
        <v>289</v>
      </c>
      <c r="G355" s="332"/>
      <c r="H355" s="332" t="s">
        <v>289</v>
      </c>
      <c r="I355" s="332"/>
      <c r="J355" s="332" t="s">
        <v>289</v>
      </c>
      <c r="K355" s="332"/>
      <c r="L355" s="332" t="s">
        <v>289</v>
      </c>
      <c r="M355" s="332"/>
      <c r="N355" s="332" t="s">
        <v>289</v>
      </c>
      <c r="O355" s="332"/>
      <c r="P355" s="332" t="s">
        <v>289</v>
      </c>
      <c r="Q355" s="332"/>
      <c r="R355" s="332" t="s">
        <v>289</v>
      </c>
      <c r="S355" s="332"/>
      <c r="T355" s="332" t="s">
        <v>289</v>
      </c>
      <c r="U355" s="332"/>
      <c r="V355" s="332" t="s">
        <v>289</v>
      </c>
      <c r="W355" s="332"/>
      <c r="X355" s="332" t="s">
        <v>289</v>
      </c>
      <c r="Y355" s="502"/>
      <c r="Z355" s="332" t="s">
        <v>289</v>
      </c>
      <c r="AA355" s="332"/>
      <c r="AB355" s="332" t="s">
        <v>289</v>
      </c>
      <c r="AC355" s="332"/>
      <c r="AD355" s="332" t="s">
        <v>289</v>
      </c>
      <c r="AE355" s="332"/>
      <c r="AF355" s="332" t="s">
        <v>289</v>
      </c>
      <c r="AG355" s="332"/>
      <c r="AH355" s="332" t="s">
        <v>289</v>
      </c>
      <c r="AI355" s="332"/>
      <c r="AJ355" s="332" t="s">
        <v>289</v>
      </c>
      <c r="AK355" s="332"/>
      <c r="AL355" s="332" t="s">
        <v>289</v>
      </c>
      <c r="AM355" s="332"/>
      <c r="AN355" s="332" t="s">
        <v>289</v>
      </c>
      <c r="AO355" s="332"/>
      <c r="AP355" s="332" t="s">
        <v>289</v>
      </c>
      <c r="AQ355" s="332"/>
      <c r="AR355" s="332" t="s">
        <v>289</v>
      </c>
    </row>
    <row r="356" spans="1:45" s="328" customFormat="1" ht="22.5" hidden="1">
      <c r="A356" s="454" t="s">
        <v>866</v>
      </c>
      <c r="B356" s="396" t="s">
        <v>890</v>
      </c>
      <c r="C356" s="446" t="s">
        <v>548</v>
      </c>
      <c r="D356" s="331" t="s">
        <v>356</v>
      </c>
      <c r="E356" s="332"/>
      <c r="F356" s="332" t="s">
        <v>289</v>
      </c>
      <c r="G356" s="332"/>
      <c r="H356" s="332" t="s">
        <v>289</v>
      </c>
      <c r="I356" s="332"/>
      <c r="J356" s="332" t="s">
        <v>289</v>
      </c>
      <c r="K356" s="332"/>
      <c r="L356" s="332" t="s">
        <v>289</v>
      </c>
      <c r="M356" s="332"/>
      <c r="N356" s="332" t="s">
        <v>289</v>
      </c>
      <c r="O356" s="332"/>
      <c r="P356" s="332" t="s">
        <v>289</v>
      </c>
      <c r="Q356" s="332"/>
      <c r="R356" s="332" t="s">
        <v>289</v>
      </c>
      <c r="S356" s="332"/>
      <c r="T356" s="332" t="s">
        <v>289</v>
      </c>
      <c r="U356" s="332"/>
      <c r="V356" s="332" t="s">
        <v>289</v>
      </c>
      <c r="W356" s="332"/>
      <c r="X356" s="332" t="s">
        <v>289</v>
      </c>
      <c r="Y356" s="431"/>
      <c r="Z356" s="332" t="s">
        <v>289</v>
      </c>
      <c r="AA356" s="332"/>
      <c r="AB356" s="332" t="s">
        <v>289</v>
      </c>
      <c r="AC356" s="309"/>
      <c r="AD356" s="332" t="s">
        <v>289</v>
      </c>
      <c r="AE356" s="309"/>
      <c r="AF356" s="332" t="s">
        <v>289</v>
      </c>
      <c r="AG356" s="309"/>
      <c r="AH356" s="332" t="s">
        <v>289</v>
      </c>
      <c r="AI356" s="332"/>
      <c r="AJ356" s="332" t="s">
        <v>289</v>
      </c>
      <c r="AK356" s="332"/>
      <c r="AL356" s="332" t="s">
        <v>289</v>
      </c>
      <c r="AM356" s="309"/>
      <c r="AN356" s="332" t="s">
        <v>289</v>
      </c>
      <c r="AO356" s="332"/>
      <c r="AP356" s="332" t="s">
        <v>289</v>
      </c>
      <c r="AQ356" s="309"/>
      <c r="AR356" s="332" t="s">
        <v>289</v>
      </c>
      <c r="AS356" s="327"/>
    </row>
    <row r="357" spans="1:45" s="328" customFormat="1" ht="22.5" hidden="1">
      <c r="A357" s="319" t="s">
        <v>868</v>
      </c>
      <c r="B357" s="396" t="s">
        <v>891</v>
      </c>
      <c r="C357" s="446" t="s">
        <v>870</v>
      </c>
      <c r="D357" s="331" t="s">
        <v>356</v>
      </c>
      <c r="E357" s="332"/>
      <c r="F357" s="332" t="s">
        <v>289</v>
      </c>
      <c r="G357" s="332"/>
      <c r="H357" s="332" t="s">
        <v>289</v>
      </c>
      <c r="I357" s="332"/>
      <c r="J357" s="332" t="s">
        <v>289</v>
      </c>
      <c r="K357" s="332"/>
      <c r="L357" s="332" t="s">
        <v>289</v>
      </c>
      <c r="M357" s="332"/>
      <c r="N357" s="332" t="s">
        <v>289</v>
      </c>
      <c r="O357" s="332"/>
      <c r="P357" s="332" t="s">
        <v>289</v>
      </c>
      <c r="Q357" s="332"/>
      <c r="R357" s="332" t="s">
        <v>289</v>
      </c>
      <c r="S357" s="332"/>
      <c r="T357" s="332" t="s">
        <v>289</v>
      </c>
      <c r="U357" s="332"/>
      <c r="V357" s="332" t="s">
        <v>289</v>
      </c>
      <c r="W357" s="332"/>
      <c r="X357" s="332" t="s">
        <v>289</v>
      </c>
      <c r="Y357" s="431"/>
      <c r="Z357" s="332" t="s">
        <v>289</v>
      </c>
      <c r="AA357" s="332"/>
      <c r="AB357" s="332" t="s">
        <v>289</v>
      </c>
      <c r="AC357" s="309"/>
      <c r="AD357" s="332" t="s">
        <v>289</v>
      </c>
      <c r="AE357" s="309"/>
      <c r="AF357" s="332" t="s">
        <v>289</v>
      </c>
      <c r="AG357" s="309"/>
      <c r="AH357" s="332" t="s">
        <v>289</v>
      </c>
      <c r="AI357" s="332"/>
      <c r="AJ357" s="332" t="s">
        <v>289</v>
      </c>
      <c r="AK357" s="332"/>
      <c r="AL357" s="332" t="s">
        <v>289</v>
      </c>
      <c r="AM357" s="309"/>
      <c r="AN357" s="332" t="s">
        <v>289</v>
      </c>
      <c r="AO357" s="332"/>
      <c r="AP357" s="332" t="s">
        <v>289</v>
      </c>
      <c r="AQ357" s="309"/>
      <c r="AR357" s="332" t="s">
        <v>289</v>
      </c>
      <c r="AS357" s="327"/>
    </row>
    <row r="358" spans="1:45" s="328" customFormat="1" ht="22.5" hidden="1">
      <c r="A358" s="454" t="s">
        <v>866</v>
      </c>
      <c r="B358" s="396" t="s">
        <v>892</v>
      </c>
      <c r="C358" s="446" t="s">
        <v>870</v>
      </c>
      <c r="D358" s="331" t="s">
        <v>356</v>
      </c>
      <c r="E358" s="332"/>
      <c r="F358" s="332" t="s">
        <v>289</v>
      </c>
      <c r="G358" s="332"/>
      <c r="H358" s="332" t="s">
        <v>289</v>
      </c>
      <c r="I358" s="332"/>
      <c r="J358" s="332" t="s">
        <v>289</v>
      </c>
      <c r="K358" s="332"/>
      <c r="L358" s="332" t="s">
        <v>289</v>
      </c>
      <c r="M358" s="332"/>
      <c r="N358" s="332" t="s">
        <v>289</v>
      </c>
      <c r="O358" s="332"/>
      <c r="P358" s="332" t="s">
        <v>289</v>
      </c>
      <c r="Q358" s="332"/>
      <c r="R358" s="332" t="s">
        <v>289</v>
      </c>
      <c r="S358" s="332"/>
      <c r="T358" s="332" t="s">
        <v>289</v>
      </c>
      <c r="U358" s="332"/>
      <c r="V358" s="332" t="s">
        <v>289</v>
      </c>
      <c r="W358" s="332"/>
      <c r="X358" s="332" t="s">
        <v>289</v>
      </c>
      <c r="Y358" s="431"/>
      <c r="Z358" s="332" t="s">
        <v>289</v>
      </c>
      <c r="AA358" s="332"/>
      <c r="AB358" s="332" t="s">
        <v>289</v>
      </c>
      <c r="AC358" s="309"/>
      <c r="AD358" s="332" t="s">
        <v>289</v>
      </c>
      <c r="AE358" s="309"/>
      <c r="AF358" s="332" t="s">
        <v>289</v>
      </c>
      <c r="AG358" s="309"/>
      <c r="AH358" s="332" t="s">
        <v>289</v>
      </c>
      <c r="AI358" s="332"/>
      <c r="AJ358" s="332" t="s">
        <v>289</v>
      </c>
      <c r="AK358" s="332"/>
      <c r="AL358" s="332" t="s">
        <v>289</v>
      </c>
      <c r="AM358" s="309"/>
      <c r="AN358" s="332" t="s">
        <v>289</v>
      </c>
      <c r="AO358" s="332"/>
      <c r="AP358" s="332" t="s">
        <v>289</v>
      </c>
      <c r="AQ358" s="309"/>
      <c r="AR358" s="332" t="s">
        <v>289</v>
      </c>
      <c r="AS358" s="327"/>
    </row>
    <row r="359" spans="1:45" s="328" customFormat="1" ht="12.75" hidden="1">
      <c r="A359" s="319" t="s">
        <v>872</v>
      </c>
      <c r="B359" s="396" t="s">
        <v>893</v>
      </c>
      <c r="C359" s="446" t="s">
        <v>874</v>
      </c>
      <c r="D359" s="331" t="s">
        <v>356</v>
      </c>
      <c r="E359" s="332"/>
      <c r="F359" s="332" t="s">
        <v>289</v>
      </c>
      <c r="G359" s="332"/>
      <c r="H359" s="332" t="s">
        <v>289</v>
      </c>
      <c r="I359" s="332"/>
      <c r="J359" s="332" t="s">
        <v>289</v>
      </c>
      <c r="K359" s="332"/>
      <c r="L359" s="332" t="s">
        <v>289</v>
      </c>
      <c r="M359" s="332"/>
      <c r="N359" s="332" t="s">
        <v>289</v>
      </c>
      <c r="O359" s="332"/>
      <c r="P359" s="332" t="s">
        <v>289</v>
      </c>
      <c r="Q359" s="332"/>
      <c r="R359" s="332" t="s">
        <v>289</v>
      </c>
      <c r="S359" s="332"/>
      <c r="T359" s="332" t="s">
        <v>289</v>
      </c>
      <c r="U359" s="332"/>
      <c r="V359" s="332" t="s">
        <v>289</v>
      </c>
      <c r="W359" s="332"/>
      <c r="X359" s="332" t="s">
        <v>289</v>
      </c>
      <c r="Y359" s="431"/>
      <c r="Z359" s="332" t="s">
        <v>289</v>
      </c>
      <c r="AA359" s="332"/>
      <c r="AB359" s="332" t="s">
        <v>289</v>
      </c>
      <c r="AC359" s="309"/>
      <c r="AD359" s="332" t="s">
        <v>289</v>
      </c>
      <c r="AE359" s="309"/>
      <c r="AF359" s="332" t="s">
        <v>289</v>
      </c>
      <c r="AG359" s="309"/>
      <c r="AH359" s="332" t="s">
        <v>289</v>
      </c>
      <c r="AI359" s="332"/>
      <c r="AJ359" s="332" t="s">
        <v>289</v>
      </c>
      <c r="AK359" s="332"/>
      <c r="AL359" s="332" t="s">
        <v>289</v>
      </c>
      <c r="AM359" s="309"/>
      <c r="AN359" s="332" t="s">
        <v>289</v>
      </c>
      <c r="AO359" s="332"/>
      <c r="AP359" s="332" t="s">
        <v>289</v>
      </c>
      <c r="AQ359" s="309"/>
      <c r="AR359" s="332" t="s">
        <v>289</v>
      </c>
      <c r="AS359" s="327"/>
    </row>
    <row r="360" spans="1:45" s="328" customFormat="1" ht="22.5" hidden="1">
      <c r="A360" s="454" t="s">
        <v>866</v>
      </c>
      <c r="B360" s="396" t="s">
        <v>894</v>
      </c>
      <c r="C360" s="446" t="s">
        <v>874</v>
      </c>
      <c r="D360" s="331" t="s">
        <v>356</v>
      </c>
      <c r="E360" s="332"/>
      <c r="F360" s="332" t="s">
        <v>289</v>
      </c>
      <c r="G360" s="332"/>
      <c r="H360" s="332" t="s">
        <v>289</v>
      </c>
      <c r="I360" s="332"/>
      <c r="J360" s="332" t="s">
        <v>289</v>
      </c>
      <c r="K360" s="332"/>
      <c r="L360" s="332" t="s">
        <v>289</v>
      </c>
      <c r="M360" s="332"/>
      <c r="N360" s="332" t="s">
        <v>289</v>
      </c>
      <c r="O360" s="332"/>
      <c r="P360" s="332" t="s">
        <v>289</v>
      </c>
      <c r="Q360" s="332"/>
      <c r="R360" s="332" t="s">
        <v>289</v>
      </c>
      <c r="S360" s="332"/>
      <c r="T360" s="332" t="s">
        <v>289</v>
      </c>
      <c r="U360" s="332"/>
      <c r="V360" s="332" t="s">
        <v>289</v>
      </c>
      <c r="W360" s="332"/>
      <c r="X360" s="332" t="s">
        <v>289</v>
      </c>
      <c r="Y360" s="431"/>
      <c r="Z360" s="332" t="s">
        <v>289</v>
      </c>
      <c r="AA360" s="332"/>
      <c r="AB360" s="332" t="s">
        <v>289</v>
      </c>
      <c r="AC360" s="309"/>
      <c r="AD360" s="332" t="s">
        <v>289</v>
      </c>
      <c r="AE360" s="309"/>
      <c r="AF360" s="332" t="s">
        <v>289</v>
      </c>
      <c r="AG360" s="309"/>
      <c r="AH360" s="332" t="s">
        <v>289</v>
      </c>
      <c r="AI360" s="332"/>
      <c r="AJ360" s="332" t="s">
        <v>289</v>
      </c>
      <c r="AK360" s="332"/>
      <c r="AL360" s="332" t="s">
        <v>289</v>
      </c>
      <c r="AM360" s="309"/>
      <c r="AN360" s="332" t="s">
        <v>289</v>
      </c>
      <c r="AO360" s="332"/>
      <c r="AP360" s="332" t="s">
        <v>289</v>
      </c>
      <c r="AQ360" s="309"/>
      <c r="AR360" s="332" t="s">
        <v>289</v>
      </c>
      <c r="AS360" s="327"/>
    </row>
    <row r="361" spans="1:45" s="328" customFormat="1" ht="12.75" hidden="1">
      <c r="A361" s="319" t="s">
        <v>876</v>
      </c>
      <c r="B361" s="396" t="s">
        <v>895</v>
      </c>
      <c r="C361" s="446" t="s">
        <v>585</v>
      </c>
      <c r="D361" s="331" t="s">
        <v>356</v>
      </c>
      <c r="E361" s="332"/>
      <c r="F361" s="332" t="s">
        <v>289</v>
      </c>
      <c r="G361" s="332"/>
      <c r="H361" s="332" t="s">
        <v>289</v>
      </c>
      <c r="I361" s="332"/>
      <c r="J361" s="332" t="s">
        <v>289</v>
      </c>
      <c r="K361" s="332"/>
      <c r="L361" s="332" t="s">
        <v>289</v>
      </c>
      <c r="M361" s="332"/>
      <c r="N361" s="332" t="s">
        <v>289</v>
      </c>
      <c r="O361" s="332"/>
      <c r="P361" s="332" t="s">
        <v>289</v>
      </c>
      <c r="Q361" s="332"/>
      <c r="R361" s="332" t="s">
        <v>289</v>
      </c>
      <c r="S361" s="332"/>
      <c r="T361" s="332" t="s">
        <v>289</v>
      </c>
      <c r="U361" s="332"/>
      <c r="V361" s="332" t="s">
        <v>289</v>
      </c>
      <c r="W361" s="332"/>
      <c r="X361" s="332" t="s">
        <v>289</v>
      </c>
      <c r="Y361" s="431"/>
      <c r="Z361" s="332" t="s">
        <v>289</v>
      </c>
      <c r="AA361" s="332"/>
      <c r="AB361" s="332" t="s">
        <v>289</v>
      </c>
      <c r="AC361" s="309"/>
      <c r="AD361" s="332" t="s">
        <v>289</v>
      </c>
      <c r="AE361" s="309"/>
      <c r="AF361" s="332" t="s">
        <v>289</v>
      </c>
      <c r="AG361" s="309"/>
      <c r="AH361" s="332" t="s">
        <v>289</v>
      </c>
      <c r="AI361" s="332"/>
      <c r="AJ361" s="332" t="s">
        <v>289</v>
      </c>
      <c r="AK361" s="332"/>
      <c r="AL361" s="332" t="s">
        <v>289</v>
      </c>
      <c r="AM361" s="309"/>
      <c r="AN361" s="332" t="s">
        <v>289</v>
      </c>
      <c r="AO361" s="332"/>
      <c r="AP361" s="332" t="s">
        <v>289</v>
      </c>
      <c r="AQ361" s="309"/>
      <c r="AR361" s="332" t="s">
        <v>289</v>
      </c>
      <c r="AS361" s="327"/>
    </row>
    <row r="362" spans="1:45" s="328" customFormat="1" ht="22.5" hidden="1">
      <c r="A362" s="454" t="s">
        <v>866</v>
      </c>
      <c r="B362" s="396" t="s">
        <v>896</v>
      </c>
      <c r="C362" s="446" t="s">
        <v>585</v>
      </c>
      <c r="D362" s="331" t="s">
        <v>356</v>
      </c>
      <c r="E362" s="332"/>
      <c r="F362" s="332" t="s">
        <v>289</v>
      </c>
      <c r="G362" s="332"/>
      <c r="H362" s="332" t="s">
        <v>289</v>
      </c>
      <c r="I362" s="332"/>
      <c r="J362" s="332" t="s">
        <v>289</v>
      </c>
      <c r="K362" s="332"/>
      <c r="L362" s="332" t="s">
        <v>289</v>
      </c>
      <c r="M362" s="332"/>
      <c r="N362" s="332" t="s">
        <v>289</v>
      </c>
      <c r="O362" s="332"/>
      <c r="P362" s="332" t="s">
        <v>289</v>
      </c>
      <c r="Q362" s="332"/>
      <c r="R362" s="332" t="s">
        <v>289</v>
      </c>
      <c r="S362" s="332"/>
      <c r="T362" s="332" t="s">
        <v>289</v>
      </c>
      <c r="U362" s="332"/>
      <c r="V362" s="332" t="s">
        <v>289</v>
      </c>
      <c r="W362" s="332"/>
      <c r="X362" s="332" t="s">
        <v>289</v>
      </c>
      <c r="Y362" s="431"/>
      <c r="Z362" s="332" t="s">
        <v>289</v>
      </c>
      <c r="AA362" s="332"/>
      <c r="AB362" s="332" t="s">
        <v>289</v>
      </c>
      <c r="AC362" s="309"/>
      <c r="AD362" s="332" t="s">
        <v>289</v>
      </c>
      <c r="AE362" s="309"/>
      <c r="AF362" s="332" t="s">
        <v>289</v>
      </c>
      <c r="AG362" s="309"/>
      <c r="AH362" s="332" t="s">
        <v>289</v>
      </c>
      <c r="AI362" s="332"/>
      <c r="AJ362" s="332" t="s">
        <v>289</v>
      </c>
      <c r="AK362" s="332"/>
      <c r="AL362" s="332" t="s">
        <v>289</v>
      </c>
      <c r="AM362" s="309"/>
      <c r="AN362" s="332" t="s">
        <v>289</v>
      </c>
      <c r="AO362" s="332"/>
      <c r="AP362" s="332" t="s">
        <v>289</v>
      </c>
      <c r="AQ362" s="309"/>
      <c r="AR362" s="332" t="s">
        <v>289</v>
      </c>
      <c r="AS362" s="327"/>
    </row>
    <row r="363" spans="1:45" s="328" customFormat="1" ht="22.5" hidden="1">
      <c r="A363" s="319" t="s">
        <v>879</v>
      </c>
      <c r="B363" s="396" t="s">
        <v>897</v>
      </c>
      <c r="C363" s="446" t="s">
        <v>881</v>
      </c>
      <c r="D363" s="331" t="s">
        <v>356</v>
      </c>
      <c r="E363" s="332"/>
      <c r="F363" s="332" t="s">
        <v>289</v>
      </c>
      <c r="G363" s="332"/>
      <c r="H363" s="332" t="s">
        <v>289</v>
      </c>
      <c r="I363" s="332"/>
      <c r="J363" s="332" t="s">
        <v>289</v>
      </c>
      <c r="K363" s="332"/>
      <c r="L363" s="332" t="s">
        <v>289</v>
      </c>
      <c r="M363" s="332"/>
      <c r="N363" s="332" t="s">
        <v>289</v>
      </c>
      <c r="O363" s="332"/>
      <c r="P363" s="332" t="s">
        <v>289</v>
      </c>
      <c r="Q363" s="332"/>
      <c r="R363" s="332" t="s">
        <v>289</v>
      </c>
      <c r="S363" s="332"/>
      <c r="T363" s="332" t="s">
        <v>289</v>
      </c>
      <c r="U363" s="332"/>
      <c r="V363" s="332" t="s">
        <v>289</v>
      </c>
      <c r="W363" s="332"/>
      <c r="X363" s="332" t="s">
        <v>289</v>
      </c>
      <c r="Y363" s="431"/>
      <c r="Z363" s="332" t="s">
        <v>289</v>
      </c>
      <c r="AA363" s="332"/>
      <c r="AB363" s="332" t="s">
        <v>289</v>
      </c>
      <c r="AC363" s="309"/>
      <c r="AD363" s="332" t="s">
        <v>289</v>
      </c>
      <c r="AE363" s="309"/>
      <c r="AF363" s="332" t="s">
        <v>289</v>
      </c>
      <c r="AG363" s="309"/>
      <c r="AH363" s="332" t="s">
        <v>289</v>
      </c>
      <c r="AI363" s="332"/>
      <c r="AJ363" s="332" t="s">
        <v>289</v>
      </c>
      <c r="AK363" s="332"/>
      <c r="AL363" s="332" t="s">
        <v>289</v>
      </c>
      <c r="AM363" s="309"/>
      <c r="AN363" s="332" t="s">
        <v>289</v>
      </c>
      <c r="AO363" s="332"/>
      <c r="AP363" s="332" t="s">
        <v>289</v>
      </c>
      <c r="AQ363" s="309"/>
      <c r="AR363" s="332" t="s">
        <v>289</v>
      </c>
      <c r="AS363" s="327"/>
    </row>
    <row r="364" spans="1:45" s="328" customFormat="1" ht="22.5" hidden="1">
      <c r="A364" s="454" t="s">
        <v>866</v>
      </c>
      <c r="B364" s="396" t="s">
        <v>898</v>
      </c>
      <c r="C364" s="446" t="s">
        <v>881</v>
      </c>
      <c r="D364" s="331" t="s">
        <v>356</v>
      </c>
      <c r="E364" s="332"/>
      <c r="F364" s="332" t="s">
        <v>289</v>
      </c>
      <c r="G364" s="332"/>
      <c r="H364" s="332" t="s">
        <v>289</v>
      </c>
      <c r="I364" s="332"/>
      <c r="J364" s="332" t="s">
        <v>289</v>
      </c>
      <c r="K364" s="332"/>
      <c r="L364" s="332" t="s">
        <v>289</v>
      </c>
      <c r="M364" s="332"/>
      <c r="N364" s="332" t="s">
        <v>289</v>
      </c>
      <c r="O364" s="332"/>
      <c r="P364" s="332" t="s">
        <v>289</v>
      </c>
      <c r="Q364" s="332"/>
      <c r="R364" s="332" t="s">
        <v>289</v>
      </c>
      <c r="S364" s="332"/>
      <c r="T364" s="332" t="s">
        <v>289</v>
      </c>
      <c r="U364" s="332"/>
      <c r="V364" s="332" t="s">
        <v>289</v>
      </c>
      <c r="W364" s="332"/>
      <c r="X364" s="332" t="s">
        <v>289</v>
      </c>
      <c r="Y364" s="431"/>
      <c r="Z364" s="332" t="s">
        <v>289</v>
      </c>
      <c r="AA364" s="332"/>
      <c r="AB364" s="332" t="s">
        <v>289</v>
      </c>
      <c r="AC364" s="309"/>
      <c r="AD364" s="332" t="s">
        <v>289</v>
      </c>
      <c r="AE364" s="309"/>
      <c r="AF364" s="332" t="s">
        <v>289</v>
      </c>
      <c r="AG364" s="309"/>
      <c r="AH364" s="332" t="s">
        <v>289</v>
      </c>
      <c r="AI364" s="332"/>
      <c r="AJ364" s="332" t="s">
        <v>289</v>
      </c>
      <c r="AK364" s="332"/>
      <c r="AL364" s="332" t="s">
        <v>289</v>
      </c>
      <c r="AM364" s="309"/>
      <c r="AN364" s="332" t="s">
        <v>289</v>
      </c>
      <c r="AO364" s="332"/>
      <c r="AP364" s="332" t="s">
        <v>289</v>
      </c>
      <c r="AQ364" s="309"/>
      <c r="AR364" s="332" t="s">
        <v>289</v>
      </c>
      <c r="AS364" s="327"/>
    </row>
    <row r="365" spans="1:45" s="328" customFormat="1" ht="12.75" hidden="1">
      <c r="A365" s="319" t="s">
        <v>883</v>
      </c>
      <c r="B365" s="396" t="s">
        <v>899</v>
      </c>
      <c r="C365" s="446" t="s">
        <v>355</v>
      </c>
      <c r="D365" s="331" t="s">
        <v>356</v>
      </c>
      <c r="E365" s="332"/>
      <c r="F365" s="332" t="s">
        <v>289</v>
      </c>
      <c r="G365" s="332"/>
      <c r="H365" s="332" t="s">
        <v>289</v>
      </c>
      <c r="I365" s="332"/>
      <c r="J365" s="332" t="s">
        <v>289</v>
      </c>
      <c r="K365" s="332"/>
      <c r="L365" s="332" t="s">
        <v>289</v>
      </c>
      <c r="M365" s="332"/>
      <c r="N365" s="332" t="s">
        <v>289</v>
      </c>
      <c r="O365" s="332"/>
      <c r="P365" s="332" t="s">
        <v>289</v>
      </c>
      <c r="Q365" s="332"/>
      <c r="R365" s="332" t="s">
        <v>289</v>
      </c>
      <c r="S365" s="332"/>
      <c r="T365" s="332" t="s">
        <v>289</v>
      </c>
      <c r="U365" s="332"/>
      <c r="V365" s="332" t="s">
        <v>289</v>
      </c>
      <c r="W365" s="332"/>
      <c r="X365" s="332" t="s">
        <v>289</v>
      </c>
      <c r="Y365" s="431"/>
      <c r="Z365" s="332" t="s">
        <v>289</v>
      </c>
      <c r="AA365" s="332"/>
      <c r="AB365" s="332" t="s">
        <v>289</v>
      </c>
      <c r="AC365" s="309"/>
      <c r="AD365" s="332" t="s">
        <v>289</v>
      </c>
      <c r="AE365" s="309"/>
      <c r="AF365" s="332" t="s">
        <v>289</v>
      </c>
      <c r="AG365" s="309"/>
      <c r="AH365" s="332" t="s">
        <v>289</v>
      </c>
      <c r="AI365" s="332"/>
      <c r="AJ365" s="332" t="s">
        <v>289</v>
      </c>
      <c r="AK365" s="332"/>
      <c r="AL365" s="332" t="s">
        <v>289</v>
      </c>
      <c r="AM365" s="309"/>
      <c r="AN365" s="332" t="s">
        <v>289</v>
      </c>
      <c r="AO365" s="332"/>
      <c r="AP365" s="332" t="s">
        <v>289</v>
      </c>
      <c r="AQ365" s="309"/>
      <c r="AR365" s="332" t="s">
        <v>289</v>
      </c>
      <c r="AS365" s="327"/>
    </row>
    <row r="366" spans="1:45" s="328" customFormat="1" ht="22.5" hidden="1">
      <c r="A366" s="454" t="s">
        <v>866</v>
      </c>
      <c r="B366" s="396" t="s">
        <v>900</v>
      </c>
      <c r="C366" s="446" t="s">
        <v>355</v>
      </c>
      <c r="D366" s="331" t="s">
        <v>356</v>
      </c>
      <c r="E366" s="332"/>
      <c r="F366" s="332" t="s">
        <v>289</v>
      </c>
      <c r="G366" s="332"/>
      <c r="H366" s="332" t="s">
        <v>289</v>
      </c>
      <c r="I366" s="332"/>
      <c r="J366" s="332" t="s">
        <v>289</v>
      </c>
      <c r="K366" s="332"/>
      <c r="L366" s="332" t="s">
        <v>289</v>
      </c>
      <c r="M366" s="332"/>
      <c r="N366" s="332" t="s">
        <v>289</v>
      </c>
      <c r="O366" s="332"/>
      <c r="P366" s="332" t="s">
        <v>289</v>
      </c>
      <c r="Q366" s="332"/>
      <c r="R366" s="332" t="s">
        <v>289</v>
      </c>
      <c r="S366" s="332"/>
      <c r="T366" s="332" t="s">
        <v>289</v>
      </c>
      <c r="U366" s="332"/>
      <c r="V366" s="332" t="s">
        <v>289</v>
      </c>
      <c r="W366" s="332"/>
      <c r="X366" s="332" t="s">
        <v>289</v>
      </c>
      <c r="Y366" s="431"/>
      <c r="Z366" s="332" t="s">
        <v>289</v>
      </c>
      <c r="AA366" s="332"/>
      <c r="AB366" s="332" t="s">
        <v>289</v>
      </c>
      <c r="AC366" s="309"/>
      <c r="AD366" s="332" t="s">
        <v>289</v>
      </c>
      <c r="AE366" s="309"/>
      <c r="AF366" s="332" t="s">
        <v>289</v>
      </c>
      <c r="AG366" s="309"/>
      <c r="AH366" s="332" t="s">
        <v>289</v>
      </c>
      <c r="AI366" s="332"/>
      <c r="AJ366" s="332" t="s">
        <v>289</v>
      </c>
      <c r="AK366" s="332"/>
      <c r="AL366" s="332" t="s">
        <v>289</v>
      </c>
      <c r="AM366" s="309"/>
      <c r="AN366" s="332" t="s">
        <v>289</v>
      </c>
      <c r="AO366" s="332"/>
      <c r="AP366" s="332" t="s">
        <v>289</v>
      </c>
      <c r="AQ366" s="309"/>
      <c r="AR366" s="332" t="s">
        <v>289</v>
      </c>
      <c r="AS366" s="327"/>
    </row>
    <row r="367" spans="1:45" s="318" customFormat="1" ht="13.5" customHeight="1" hidden="1">
      <c r="A367" s="891" t="s">
        <v>901</v>
      </c>
      <c r="B367" s="891"/>
      <c r="C367" s="891"/>
      <c r="D367" s="891"/>
      <c r="E367" s="891"/>
      <c r="F367" s="891"/>
      <c r="G367" s="891"/>
      <c r="H367" s="891"/>
      <c r="I367" s="891"/>
      <c r="J367" s="891"/>
      <c r="K367" s="891"/>
      <c r="L367" s="891"/>
      <c r="M367" s="891"/>
      <c r="N367" s="891"/>
      <c r="O367" s="891"/>
      <c r="P367" s="891"/>
      <c r="Q367" s="891"/>
      <c r="R367" s="891"/>
      <c r="S367" s="891"/>
      <c r="T367" s="891"/>
      <c r="U367" s="891"/>
      <c r="V367" s="891"/>
      <c r="W367" s="891"/>
      <c r="X367" s="891"/>
      <c r="Y367" s="891"/>
      <c r="Z367" s="891"/>
      <c r="AA367" s="891"/>
      <c r="AB367" s="891"/>
      <c r="AC367" s="891"/>
      <c r="AD367" s="891"/>
      <c r="AE367" s="891"/>
      <c r="AF367" s="891"/>
      <c r="AG367" s="891"/>
      <c r="AH367" s="891"/>
      <c r="AI367" s="891"/>
      <c r="AJ367" s="891"/>
      <c r="AK367" s="891"/>
      <c r="AL367" s="891"/>
      <c r="AM367" s="891"/>
      <c r="AN367" s="891"/>
      <c r="AO367" s="891"/>
      <c r="AP367" s="891"/>
      <c r="AQ367" s="891"/>
      <c r="AR367" s="892"/>
      <c r="AS367" s="317"/>
    </row>
    <row r="368" spans="1:45" s="318" customFormat="1" ht="12.75" hidden="1">
      <c r="A368" s="893" t="s">
        <v>902</v>
      </c>
      <c r="B368" s="893"/>
      <c r="C368" s="893"/>
      <c r="D368" s="893"/>
      <c r="E368" s="893"/>
      <c r="F368" s="893"/>
      <c r="G368" s="893"/>
      <c r="H368" s="893"/>
      <c r="I368" s="893"/>
      <c r="J368" s="893"/>
      <c r="K368" s="893"/>
      <c r="L368" s="893"/>
      <c r="M368" s="893"/>
      <c r="N368" s="893"/>
      <c r="O368" s="893"/>
      <c r="P368" s="893"/>
      <c r="Q368" s="893"/>
      <c r="R368" s="893"/>
      <c r="S368" s="893"/>
      <c r="T368" s="893"/>
      <c r="U368" s="893"/>
      <c r="V368" s="893"/>
      <c r="W368" s="893"/>
      <c r="X368" s="893"/>
      <c r="Y368" s="893"/>
      <c r="Z368" s="893"/>
      <c r="AA368" s="893"/>
      <c r="AB368" s="893"/>
      <c r="AC368" s="893"/>
      <c r="AD368" s="893"/>
      <c r="AE368" s="893"/>
      <c r="AF368" s="893"/>
      <c r="AG368" s="893"/>
      <c r="AH368" s="893"/>
      <c r="AI368" s="893"/>
      <c r="AJ368" s="893"/>
      <c r="AK368" s="893"/>
      <c r="AL368" s="893"/>
      <c r="AM368" s="893"/>
      <c r="AN368" s="893"/>
      <c r="AO368" s="893"/>
      <c r="AP368" s="893"/>
      <c r="AQ368" s="893"/>
      <c r="AR368" s="894"/>
      <c r="AS368" s="317"/>
    </row>
    <row r="369" spans="1:45" s="328" customFormat="1" ht="12.75" hidden="1">
      <c r="A369" s="552" t="s">
        <v>903</v>
      </c>
      <c r="B369" s="553" t="s">
        <v>904</v>
      </c>
      <c r="C369" s="554" t="s">
        <v>355</v>
      </c>
      <c r="D369" s="554" t="s">
        <v>356</v>
      </c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309"/>
      <c r="R369" s="309"/>
      <c r="S369" s="309"/>
      <c r="T369" s="309"/>
      <c r="U369" s="309"/>
      <c r="V369" s="309"/>
      <c r="W369" s="309"/>
      <c r="X369" s="309"/>
      <c r="Y369" s="431"/>
      <c r="Z369" s="309"/>
      <c r="AA369" s="309"/>
      <c r="AB369" s="309"/>
      <c r="AC369" s="309"/>
      <c r="AD369" s="309"/>
      <c r="AE369" s="309"/>
      <c r="AF369" s="309"/>
      <c r="AG369" s="309"/>
      <c r="AH369" s="309"/>
      <c r="AI369" s="309"/>
      <c r="AJ369" s="309"/>
      <c r="AK369" s="309"/>
      <c r="AL369" s="309"/>
      <c r="AM369" s="309"/>
      <c r="AN369" s="309"/>
      <c r="AO369" s="309"/>
      <c r="AP369" s="309"/>
      <c r="AQ369" s="309"/>
      <c r="AR369" s="309"/>
      <c r="AS369" s="327"/>
    </row>
    <row r="370" spans="1:45" s="328" customFormat="1" ht="12.75" hidden="1">
      <c r="A370" s="454" t="s">
        <v>905</v>
      </c>
      <c r="B370" s="555"/>
      <c r="C370" s="556"/>
      <c r="D370" s="556"/>
      <c r="E370" s="326"/>
      <c r="F370" s="400"/>
      <c r="G370" s="400"/>
      <c r="H370" s="400"/>
      <c r="I370" s="326"/>
      <c r="J370" s="400"/>
      <c r="K370" s="326"/>
      <c r="L370" s="400"/>
      <c r="M370" s="326"/>
      <c r="N370" s="326"/>
      <c r="O370" s="400"/>
      <c r="P370" s="400"/>
      <c r="Q370" s="400"/>
      <c r="R370" s="400"/>
      <c r="S370" s="400"/>
      <c r="T370" s="326"/>
      <c r="U370" s="400"/>
      <c r="V370" s="400"/>
      <c r="W370" s="400"/>
      <c r="X370" s="326"/>
      <c r="Y370" s="514"/>
      <c r="Z370" s="326"/>
      <c r="AA370" s="400"/>
      <c r="AB370" s="400"/>
      <c r="AC370" s="400"/>
      <c r="AD370" s="326"/>
      <c r="AE370" s="400"/>
      <c r="AF370" s="326"/>
      <c r="AG370" s="400"/>
      <c r="AH370" s="326"/>
      <c r="AI370" s="400"/>
      <c r="AJ370" s="400"/>
      <c r="AK370" s="400"/>
      <c r="AL370" s="400"/>
      <c r="AM370" s="400"/>
      <c r="AN370" s="400"/>
      <c r="AO370" s="400"/>
      <c r="AP370" s="400"/>
      <c r="AQ370" s="326"/>
      <c r="AR370" s="326"/>
      <c r="AS370" s="327"/>
    </row>
    <row r="371" spans="1:45" s="328" customFormat="1" ht="22.5" hidden="1">
      <c r="A371" s="454" t="s">
        <v>906</v>
      </c>
      <c r="B371" s="557" t="s">
        <v>907</v>
      </c>
      <c r="C371" s="558" t="s">
        <v>355</v>
      </c>
      <c r="D371" s="558" t="s">
        <v>356</v>
      </c>
      <c r="E371" s="332"/>
      <c r="F371" s="332"/>
      <c r="G371" s="332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  <c r="X371" s="332"/>
      <c r="Y371" s="502"/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/>
      <c r="AO371" s="332"/>
      <c r="AP371" s="332"/>
      <c r="AQ371" s="332"/>
      <c r="AR371" s="332"/>
      <c r="AS371" s="327"/>
    </row>
    <row r="372" spans="1:45" s="328" customFormat="1" ht="22.5" hidden="1">
      <c r="A372" s="454" t="s">
        <v>908</v>
      </c>
      <c r="B372" s="559" t="s">
        <v>909</v>
      </c>
      <c r="C372" s="560" t="s">
        <v>355</v>
      </c>
      <c r="D372" s="558" t="s">
        <v>356</v>
      </c>
      <c r="E372" s="332"/>
      <c r="F372" s="332"/>
      <c r="G372" s="332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  <c r="U372" s="332"/>
      <c r="V372" s="332"/>
      <c r="W372" s="332"/>
      <c r="X372" s="332"/>
      <c r="Y372" s="431"/>
      <c r="Z372" s="332"/>
      <c r="AA372" s="332"/>
      <c r="AB372" s="332"/>
      <c r="AC372" s="309"/>
      <c r="AD372" s="332"/>
      <c r="AE372" s="309"/>
      <c r="AF372" s="332"/>
      <c r="AG372" s="309"/>
      <c r="AH372" s="332"/>
      <c r="AI372" s="332"/>
      <c r="AJ372" s="332"/>
      <c r="AK372" s="332"/>
      <c r="AL372" s="332"/>
      <c r="AM372" s="309"/>
      <c r="AN372" s="332"/>
      <c r="AO372" s="332"/>
      <c r="AP372" s="332"/>
      <c r="AQ372" s="309"/>
      <c r="AR372" s="332"/>
      <c r="AS372" s="327"/>
    </row>
    <row r="373" spans="1:45" s="363" customFormat="1" ht="112.5" hidden="1">
      <c r="A373" s="561" t="s">
        <v>910</v>
      </c>
      <c r="B373" s="562" t="s">
        <v>911</v>
      </c>
      <c r="C373" s="562" t="s">
        <v>355</v>
      </c>
      <c r="D373" s="562" t="s">
        <v>356</v>
      </c>
      <c r="E373" s="387"/>
      <c r="F373" s="387"/>
      <c r="G373" s="387"/>
      <c r="H373" s="387"/>
      <c r="I373" s="387"/>
      <c r="J373" s="387"/>
      <c r="K373" s="387"/>
      <c r="L373" s="387"/>
      <c r="M373" s="387"/>
      <c r="N373" s="387"/>
      <c r="O373" s="387"/>
      <c r="P373" s="387"/>
      <c r="Q373" s="387"/>
      <c r="R373" s="387"/>
      <c r="S373" s="387"/>
      <c r="T373" s="387"/>
      <c r="U373" s="387"/>
      <c r="V373" s="387"/>
      <c r="W373" s="387"/>
      <c r="X373" s="387"/>
      <c r="Y373" s="431"/>
      <c r="Z373" s="309"/>
      <c r="AA373" s="309"/>
      <c r="AB373" s="309"/>
      <c r="AC373" s="309"/>
      <c r="AD373" s="309"/>
      <c r="AE373" s="309"/>
      <c r="AF373" s="309"/>
      <c r="AG373" s="309"/>
      <c r="AH373" s="309"/>
      <c r="AI373" s="309"/>
      <c r="AJ373" s="309"/>
      <c r="AK373" s="309"/>
      <c r="AL373" s="309"/>
      <c r="AM373" s="309"/>
      <c r="AN373" s="309"/>
      <c r="AO373" s="309"/>
      <c r="AP373" s="309"/>
      <c r="AQ373" s="309"/>
      <c r="AR373" s="309"/>
      <c r="AS373" s="384"/>
    </row>
    <row r="374" spans="1:45" s="363" customFormat="1" ht="111" customHeight="1" hidden="1">
      <c r="A374" s="563" t="s">
        <v>912</v>
      </c>
      <c r="B374" s="549" t="s">
        <v>913</v>
      </c>
      <c r="C374" s="562" t="s">
        <v>355</v>
      </c>
      <c r="D374" s="562" t="s">
        <v>356</v>
      </c>
      <c r="E374" s="387"/>
      <c r="F374" s="387"/>
      <c r="G374" s="387"/>
      <c r="H374" s="387"/>
      <c r="I374" s="387"/>
      <c r="J374" s="387"/>
      <c r="K374" s="387"/>
      <c r="L374" s="387"/>
      <c r="M374" s="387"/>
      <c r="N374" s="387"/>
      <c r="O374" s="387"/>
      <c r="P374" s="387"/>
      <c r="Q374" s="387"/>
      <c r="R374" s="387"/>
      <c r="S374" s="387"/>
      <c r="T374" s="387"/>
      <c r="U374" s="387"/>
      <c r="V374" s="387"/>
      <c r="W374" s="387"/>
      <c r="X374" s="387"/>
      <c r="Y374" s="431"/>
      <c r="Z374" s="309"/>
      <c r="AA374" s="309"/>
      <c r="AB374" s="309"/>
      <c r="AC374" s="309"/>
      <c r="AD374" s="309"/>
      <c r="AE374" s="309"/>
      <c r="AF374" s="309"/>
      <c r="AG374" s="309"/>
      <c r="AH374" s="309"/>
      <c r="AI374" s="309"/>
      <c r="AJ374" s="309"/>
      <c r="AK374" s="309"/>
      <c r="AL374" s="309"/>
      <c r="AM374" s="309"/>
      <c r="AN374" s="309"/>
      <c r="AO374" s="309"/>
      <c r="AP374" s="309"/>
      <c r="AQ374" s="309"/>
      <c r="AR374" s="309"/>
      <c r="AS374" s="384"/>
    </row>
    <row r="375" spans="1:45" s="328" customFormat="1" ht="22.5" hidden="1">
      <c r="A375" s="319" t="s">
        <v>914</v>
      </c>
      <c r="B375" s="564" t="s">
        <v>915</v>
      </c>
      <c r="C375" s="565" t="s">
        <v>355</v>
      </c>
      <c r="D375" s="566" t="s">
        <v>356</v>
      </c>
      <c r="E375" s="309"/>
      <c r="F375" s="309" t="s">
        <v>289</v>
      </c>
      <c r="G375" s="309"/>
      <c r="H375" s="309" t="s">
        <v>289</v>
      </c>
      <c r="I375" s="309"/>
      <c r="J375" s="309" t="s">
        <v>289</v>
      </c>
      <c r="K375" s="309"/>
      <c r="L375" s="309" t="s">
        <v>289</v>
      </c>
      <c r="M375" s="309"/>
      <c r="N375" s="309" t="s">
        <v>289</v>
      </c>
      <c r="O375" s="309"/>
      <c r="P375" s="309" t="s">
        <v>289</v>
      </c>
      <c r="Q375" s="309"/>
      <c r="R375" s="309" t="s">
        <v>289</v>
      </c>
      <c r="S375" s="309"/>
      <c r="T375" s="309" t="s">
        <v>289</v>
      </c>
      <c r="U375" s="309"/>
      <c r="V375" s="309" t="s">
        <v>289</v>
      </c>
      <c r="W375" s="309"/>
      <c r="X375" s="309" t="s">
        <v>289</v>
      </c>
      <c r="Y375" s="431"/>
      <c r="Z375" s="309" t="s">
        <v>289</v>
      </c>
      <c r="AA375" s="309"/>
      <c r="AB375" s="309" t="s">
        <v>289</v>
      </c>
      <c r="AC375" s="309"/>
      <c r="AD375" s="309" t="s">
        <v>289</v>
      </c>
      <c r="AE375" s="309"/>
      <c r="AF375" s="309" t="s">
        <v>289</v>
      </c>
      <c r="AG375" s="309"/>
      <c r="AH375" s="309" t="s">
        <v>289</v>
      </c>
      <c r="AI375" s="309"/>
      <c r="AJ375" s="309" t="s">
        <v>289</v>
      </c>
      <c r="AK375" s="309"/>
      <c r="AL375" s="309" t="s">
        <v>289</v>
      </c>
      <c r="AM375" s="309"/>
      <c r="AN375" s="309" t="s">
        <v>289</v>
      </c>
      <c r="AO375" s="309"/>
      <c r="AP375" s="309" t="s">
        <v>289</v>
      </c>
      <c r="AQ375" s="309"/>
      <c r="AR375" s="309" t="s">
        <v>289</v>
      </c>
      <c r="AS375" s="327"/>
    </row>
    <row r="376" spans="1:45" s="328" customFormat="1" ht="10.5" customHeight="1" hidden="1">
      <c r="A376" s="454" t="s">
        <v>835</v>
      </c>
      <c r="B376" s="567"/>
      <c r="C376" s="568"/>
      <c r="D376" s="568"/>
      <c r="E376" s="326"/>
      <c r="F376" s="400"/>
      <c r="G376" s="400"/>
      <c r="H376" s="400"/>
      <c r="I376" s="400"/>
      <c r="J376" s="326"/>
      <c r="K376" s="400"/>
      <c r="L376" s="400"/>
      <c r="M376" s="400"/>
      <c r="N376" s="326"/>
      <c r="O376" s="326"/>
      <c r="P376" s="400"/>
      <c r="Q376" s="326"/>
      <c r="R376" s="400"/>
      <c r="S376" s="326"/>
      <c r="T376" s="400"/>
      <c r="U376" s="400"/>
      <c r="V376" s="400"/>
      <c r="W376" s="326"/>
      <c r="X376" s="400"/>
      <c r="Y376" s="440"/>
      <c r="Z376" s="400"/>
      <c r="AA376" s="400"/>
      <c r="AB376" s="400"/>
      <c r="AC376" s="326"/>
      <c r="AD376" s="400"/>
      <c r="AE376" s="400"/>
      <c r="AF376" s="326"/>
      <c r="AG376" s="400"/>
      <c r="AH376" s="326"/>
      <c r="AI376" s="400"/>
      <c r="AJ376" s="400"/>
      <c r="AK376" s="400"/>
      <c r="AL376" s="400"/>
      <c r="AM376" s="400"/>
      <c r="AN376" s="326"/>
      <c r="AO376" s="400"/>
      <c r="AP376" s="400"/>
      <c r="AQ376" s="400"/>
      <c r="AR376" s="326"/>
      <c r="AS376" s="327"/>
    </row>
    <row r="377" spans="1:45" s="328" customFormat="1" ht="12.75" hidden="1">
      <c r="A377" s="551" t="s">
        <v>888</v>
      </c>
      <c r="B377" s="569" t="s">
        <v>916</v>
      </c>
      <c r="C377" s="570" t="s">
        <v>548</v>
      </c>
      <c r="D377" s="570" t="s">
        <v>356</v>
      </c>
      <c r="E377" s="332"/>
      <c r="F377" s="332" t="s">
        <v>289</v>
      </c>
      <c r="G377" s="332"/>
      <c r="H377" s="332" t="s">
        <v>289</v>
      </c>
      <c r="I377" s="332"/>
      <c r="J377" s="332" t="s">
        <v>289</v>
      </c>
      <c r="K377" s="332"/>
      <c r="L377" s="332" t="s">
        <v>289</v>
      </c>
      <c r="M377" s="332"/>
      <c r="N377" s="332" t="s">
        <v>289</v>
      </c>
      <c r="O377" s="332"/>
      <c r="P377" s="332" t="s">
        <v>289</v>
      </c>
      <c r="Q377" s="332"/>
      <c r="R377" s="332" t="s">
        <v>289</v>
      </c>
      <c r="S377" s="332"/>
      <c r="T377" s="332" t="s">
        <v>289</v>
      </c>
      <c r="U377" s="332"/>
      <c r="V377" s="332" t="s">
        <v>289</v>
      </c>
      <c r="W377" s="332"/>
      <c r="X377" s="332" t="s">
        <v>289</v>
      </c>
      <c r="Y377" s="502"/>
      <c r="Z377" s="332" t="s">
        <v>289</v>
      </c>
      <c r="AA377" s="332"/>
      <c r="AB377" s="332" t="s">
        <v>289</v>
      </c>
      <c r="AC377" s="332"/>
      <c r="AD377" s="332" t="s">
        <v>289</v>
      </c>
      <c r="AE377" s="332"/>
      <c r="AF377" s="332" t="s">
        <v>289</v>
      </c>
      <c r="AG377" s="332"/>
      <c r="AH377" s="332" t="s">
        <v>289</v>
      </c>
      <c r="AI377" s="332"/>
      <c r="AJ377" s="332" t="s">
        <v>289</v>
      </c>
      <c r="AK377" s="332"/>
      <c r="AL377" s="332" t="s">
        <v>289</v>
      </c>
      <c r="AM377" s="332"/>
      <c r="AN377" s="332" t="s">
        <v>289</v>
      </c>
      <c r="AO377" s="332"/>
      <c r="AP377" s="332" t="s">
        <v>289</v>
      </c>
      <c r="AQ377" s="332"/>
      <c r="AR377" s="332" t="s">
        <v>289</v>
      </c>
      <c r="AS377" s="327"/>
    </row>
    <row r="378" spans="1:45" s="328" customFormat="1" ht="22.5" hidden="1">
      <c r="A378" s="454" t="s">
        <v>866</v>
      </c>
      <c r="B378" s="571" t="s">
        <v>917</v>
      </c>
      <c r="C378" s="572" t="s">
        <v>548</v>
      </c>
      <c r="D378" s="558" t="s">
        <v>356</v>
      </c>
      <c r="E378" s="309"/>
      <c r="F378" s="309" t="s">
        <v>289</v>
      </c>
      <c r="G378" s="309"/>
      <c r="H378" s="309" t="s">
        <v>289</v>
      </c>
      <c r="I378" s="309"/>
      <c r="J378" s="309" t="s">
        <v>289</v>
      </c>
      <c r="K378" s="309"/>
      <c r="L378" s="309" t="s">
        <v>289</v>
      </c>
      <c r="M378" s="309"/>
      <c r="N378" s="309" t="s">
        <v>289</v>
      </c>
      <c r="O378" s="309"/>
      <c r="P378" s="309" t="s">
        <v>289</v>
      </c>
      <c r="Q378" s="309"/>
      <c r="R378" s="309" t="s">
        <v>289</v>
      </c>
      <c r="S378" s="309"/>
      <c r="T378" s="309" t="s">
        <v>289</v>
      </c>
      <c r="U378" s="309"/>
      <c r="V378" s="309" t="s">
        <v>289</v>
      </c>
      <c r="W378" s="309"/>
      <c r="X378" s="309" t="s">
        <v>289</v>
      </c>
      <c r="Y378" s="431"/>
      <c r="Z378" s="309" t="s">
        <v>289</v>
      </c>
      <c r="AA378" s="309"/>
      <c r="AB378" s="309" t="s">
        <v>289</v>
      </c>
      <c r="AC378" s="309"/>
      <c r="AD378" s="309" t="s">
        <v>289</v>
      </c>
      <c r="AE378" s="309"/>
      <c r="AF378" s="309" t="s">
        <v>289</v>
      </c>
      <c r="AG378" s="309"/>
      <c r="AH378" s="309" t="s">
        <v>289</v>
      </c>
      <c r="AI378" s="309"/>
      <c r="AJ378" s="309" t="s">
        <v>289</v>
      </c>
      <c r="AK378" s="309"/>
      <c r="AL378" s="309" t="s">
        <v>289</v>
      </c>
      <c r="AM378" s="309"/>
      <c r="AN378" s="309" t="s">
        <v>289</v>
      </c>
      <c r="AO378" s="309"/>
      <c r="AP378" s="309" t="s">
        <v>289</v>
      </c>
      <c r="AQ378" s="309"/>
      <c r="AR378" s="309" t="s">
        <v>289</v>
      </c>
      <c r="AS378" s="327"/>
    </row>
    <row r="379" spans="1:45" s="328" customFormat="1" ht="21" hidden="1">
      <c r="A379" s="551" t="s">
        <v>868</v>
      </c>
      <c r="B379" s="571" t="s">
        <v>918</v>
      </c>
      <c r="C379" s="572" t="s">
        <v>870</v>
      </c>
      <c r="D379" s="558" t="s">
        <v>356</v>
      </c>
      <c r="E379" s="332"/>
      <c r="F379" s="332" t="s">
        <v>289</v>
      </c>
      <c r="G379" s="332"/>
      <c r="H379" s="332" t="s">
        <v>289</v>
      </c>
      <c r="I379" s="332"/>
      <c r="J379" s="332" t="s">
        <v>289</v>
      </c>
      <c r="K379" s="332"/>
      <c r="L379" s="332" t="s">
        <v>289</v>
      </c>
      <c r="M379" s="332"/>
      <c r="N379" s="332" t="s">
        <v>289</v>
      </c>
      <c r="O379" s="332"/>
      <c r="P379" s="332" t="s">
        <v>289</v>
      </c>
      <c r="Q379" s="332"/>
      <c r="R379" s="332" t="s">
        <v>289</v>
      </c>
      <c r="S379" s="332"/>
      <c r="T379" s="332" t="s">
        <v>289</v>
      </c>
      <c r="U379" s="332"/>
      <c r="V379" s="332" t="s">
        <v>289</v>
      </c>
      <c r="W379" s="332"/>
      <c r="X379" s="332" t="s">
        <v>289</v>
      </c>
      <c r="Y379" s="431"/>
      <c r="Z379" s="332" t="s">
        <v>289</v>
      </c>
      <c r="AA379" s="332"/>
      <c r="AB379" s="332" t="s">
        <v>289</v>
      </c>
      <c r="AC379" s="309"/>
      <c r="AD379" s="332" t="s">
        <v>289</v>
      </c>
      <c r="AE379" s="309"/>
      <c r="AF379" s="332" t="s">
        <v>289</v>
      </c>
      <c r="AG379" s="309"/>
      <c r="AH379" s="332" t="s">
        <v>289</v>
      </c>
      <c r="AI379" s="332"/>
      <c r="AJ379" s="332" t="s">
        <v>289</v>
      </c>
      <c r="AK379" s="332"/>
      <c r="AL379" s="332" t="s">
        <v>289</v>
      </c>
      <c r="AM379" s="309"/>
      <c r="AN379" s="332" t="s">
        <v>289</v>
      </c>
      <c r="AO379" s="332"/>
      <c r="AP379" s="332" t="s">
        <v>289</v>
      </c>
      <c r="AQ379" s="309"/>
      <c r="AR379" s="332" t="s">
        <v>289</v>
      </c>
      <c r="AS379" s="327"/>
    </row>
    <row r="380" spans="1:45" s="328" customFormat="1" ht="22.5" hidden="1">
      <c r="A380" s="454" t="s">
        <v>866</v>
      </c>
      <c r="B380" s="571" t="s">
        <v>919</v>
      </c>
      <c r="C380" s="572" t="s">
        <v>870</v>
      </c>
      <c r="D380" s="558" t="s">
        <v>356</v>
      </c>
      <c r="E380" s="309"/>
      <c r="F380" s="309" t="s">
        <v>289</v>
      </c>
      <c r="G380" s="309"/>
      <c r="H380" s="309" t="s">
        <v>289</v>
      </c>
      <c r="I380" s="309"/>
      <c r="J380" s="309" t="s">
        <v>289</v>
      </c>
      <c r="K380" s="309"/>
      <c r="L380" s="309" t="s">
        <v>289</v>
      </c>
      <c r="M380" s="309"/>
      <c r="N380" s="309" t="s">
        <v>289</v>
      </c>
      <c r="O380" s="309"/>
      <c r="P380" s="309" t="s">
        <v>289</v>
      </c>
      <c r="Q380" s="309"/>
      <c r="R380" s="309" t="s">
        <v>289</v>
      </c>
      <c r="S380" s="309"/>
      <c r="T380" s="309" t="s">
        <v>289</v>
      </c>
      <c r="U380" s="309"/>
      <c r="V380" s="309" t="s">
        <v>289</v>
      </c>
      <c r="W380" s="309"/>
      <c r="X380" s="309" t="s">
        <v>289</v>
      </c>
      <c r="Y380" s="431"/>
      <c r="Z380" s="309" t="s">
        <v>289</v>
      </c>
      <c r="AA380" s="309"/>
      <c r="AB380" s="309" t="s">
        <v>289</v>
      </c>
      <c r="AC380" s="309"/>
      <c r="AD380" s="309" t="s">
        <v>289</v>
      </c>
      <c r="AE380" s="309"/>
      <c r="AF380" s="309" t="s">
        <v>289</v>
      </c>
      <c r="AG380" s="309"/>
      <c r="AH380" s="309" t="s">
        <v>289</v>
      </c>
      <c r="AI380" s="309"/>
      <c r="AJ380" s="309" t="s">
        <v>289</v>
      </c>
      <c r="AK380" s="309"/>
      <c r="AL380" s="309" t="s">
        <v>289</v>
      </c>
      <c r="AM380" s="309"/>
      <c r="AN380" s="309" t="s">
        <v>289</v>
      </c>
      <c r="AO380" s="309"/>
      <c r="AP380" s="309" t="s">
        <v>289</v>
      </c>
      <c r="AQ380" s="309"/>
      <c r="AR380" s="309" t="s">
        <v>289</v>
      </c>
      <c r="AS380" s="327"/>
    </row>
    <row r="381" spans="1:45" s="328" customFormat="1" ht="12.75" hidden="1">
      <c r="A381" s="455" t="s">
        <v>872</v>
      </c>
      <c r="B381" s="571" t="s">
        <v>920</v>
      </c>
      <c r="C381" s="572" t="s">
        <v>874</v>
      </c>
      <c r="D381" s="558" t="s">
        <v>356</v>
      </c>
      <c r="E381" s="332"/>
      <c r="F381" s="332" t="s">
        <v>289</v>
      </c>
      <c r="G381" s="332"/>
      <c r="H381" s="332" t="s">
        <v>289</v>
      </c>
      <c r="I381" s="332"/>
      <c r="J381" s="332" t="s">
        <v>289</v>
      </c>
      <c r="K381" s="332"/>
      <c r="L381" s="332" t="s">
        <v>289</v>
      </c>
      <c r="M381" s="332"/>
      <c r="N381" s="332" t="s">
        <v>289</v>
      </c>
      <c r="O381" s="332"/>
      <c r="P381" s="332" t="s">
        <v>289</v>
      </c>
      <c r="Q381" s="332"/>
      <c r="R381" s="332" t="s">
        <v>289</v>
      </c>
      <c r="S381" s="332"/>
      <c r="T381" s="332" t="s">
        <v>289</v>
      </c>
      <c r="U381" s="332"/>
      <c r="V381" s="332" t="s">
        <v>289</v>
      </c>
      <c r="W381" s="332"/>
      <c r="X381" s="332" t="s">
        <v>289</v>
      </c>
      <c r="Y381" s="431"/>
      <c r="Z381" s="332" t="s">
        <v>289</v>
      </c>
      <c r="AA381" s="332"/>
      <c r="AB381" s="332" t="s">
        <v>289</v>
      </c>
      <c r="AC381" s="309"/>
      <c r="AD381" s="332" t="s">
        <v>289</v>
      </c>
      <c r="AE381" s="309"/>
      <c r="AF381" s="332" t="s">
        <v>289</v>
      </c>
      <c r="AG381" s="309"/>
      <c r="AH381" s="332" t="s">
        <v>289</v>
      </c>
      <c r="AI381" s="332"/>
      <c r="AJ381" s="332" t="s">
        <v>289</v>
      </c>
      <c r="AK381" s="332"/>
      <c r="AL381" s="332" t="s">
        <v>289</v>
      </c>
      <c r="AM381" s="309"/>
      <c r="AN381" s="332" t="s">
        <v>289</v>
      </c>
      <c r="AO381" s="332"/>
      <c r="AP381" s="332" t="s">
        <v>289</v>
      </c>
      <c r="AQ381" s="309"/>
      <c r="AR381" s="332" t="s">
        <v>289</v>
      </c>
      <c r="AS381" s="327"/>
    </row>
    <row r="382" spans="1:45" s="328" customFormat="1" ht="22.5" hidden="1">
      <c r="A382" s="454" t="s">
        <v>866</v>
      </c>
      <c r="B382" s="571" t="s">
        <v>921</v>
      </c>
      <c r="C382" s="572" t="s">
        <v>874</v>
      </c>
      <c r="D382" s="558" t="s">
        <v>356</v>
      </c>
      <c r="E382" s="309"/>
      <c r="F382" s="309" t="s">
        <v>289</v>
      </c>
      <c r="G382" s="309"/>
      <c r="H382" s="309" t="s">
        <v>289</v>
      </c>
      <c r="I382" s="309"/>
      <c r="J382" s="309" t="s">
        <v>289</v>
      </c>
      <c r="K382" s="309"/>
      <c r="L382" s="309" t="s">
        <v>289</v>
      </c>
      <c r="M382" s="309"/>
      <c r="N382" s="309" t="s">
        <v>289</v>
      </c>
      <c r="O382" s="309"/>
      <c r="P382" s="309" t="s">
        <v>289</v>
      </c>
      <c r="Q382" s="309"/>
      <c r="R382" s="309" t="s">
        <v>289</v>
      </c>
      <c r="S382" s="309"/>
      <c r="T382" s="309" t="s">
        <v>289</v>
      </c>
      <c r="U382" s="309"/>
      <c r="V382" s="309" t="s">
        <v>289</v>
      </c>
      <c r="W382" s="309"/>
      <c r="X382" s="309" t="s">
        <v>289</v>
      </c>
      <c r="Y382" s="431"/>
      <c r="Z382" s="309" t="s">
        <v>289</v>
      </c>
      <c r="AA382" s="309"/>
      <c r="AB382" s="309" t="s">
        <v>289</v>
      </c>
      <c r="AC382" s="309"/>
      <c r="AD382" s="309" t="s">
        <v>289</v>
      </c>
      <c r="AE382" s="309"/>
      <c r="AF382" s="309" t="s">
        <v>289</v>
      </c>
      <c r="AG382" s="309"/>
      <c r="AH382" s="309" t="s">
        <v>289</v>
      </c>
      <c r="AI382" s="309"/>
      <c r="AJ382" s="309" t="s">
        <v>289</v>
      </c>
      <c r="AK382" s="309"/>
      <c r="AL382" s="309" t="s">
        <v>289</v>
      </c>
      <c r="AM382" s="309"/>
      <c r="AN382" s="309" t="s">
        <v>289</v>
      </c>
      <c r="AO382" s="309"/>
      <c r="AP382" s="309" t="s">
        <v>289</v>
      </c>
      <c r="AQ382" s="309"/>
      <c r="AR382" s="309" t="s">
        <v>289</v>
      </c>
      <c r="AS382" s="327"/>
    </row>
    <row r="383" spans="1:45" s="328" customFormat="1" ht="12.75" hidden="1">
      <c r="A383" s="455" t="s">
        <v>876</v>
      </c>
      <c r="B383" s="571" t="s">
        <v>922</v>
      </c>
      <c r="C383" s="572" t="s">
        <v>585</v>
      </c>
      <c r="D383" s="558" t="s">
        <v>356</v>
      </c>
      <c r="E383" s="332"/>
      <c r="F383" s="332" t="s">
        <v>289</v>
      </c>
      <c r="G383" s="332"/>
      <c r="H383" s="332" t="s">
        <v>289</v>
      </c>
      <c r="I383" s="332"/>
      <c r="J383" s="332" t="s">
        <v>289</v>
      </c>
      <c r="K383" s="332"/>
      <c r="L383" s="332" t="s">
        <v>289</v>
      </c>
      <c r="M383" s="332"/>
      <c r="N383" s="332" t="s">
        <v>289</v>
      </c>
      <c r="O383" s="332"/>
      <c r="P383" s="332" t="s">
        <v>289</v>
      </c>
      <c r="Q383" s="332"/>
      <c r="R383" s="332" t="s">
        <v>289</v>
      </c>
      <c r="S383" s="332"/>
      <c r="T383" s="332" t="s">
        <v>289</v>
      </c>
      <c r="U383" s="332"/>
      <c r="V383" s="332" t="s">
        <v>289</v>
      </c>
      <c r="W383" s="332"/>
      <c r="X383" s="332" t="s">
        <v>289</v>
      </c>
      <c r="Y383" s="431"/>
      <c r="Z383" s="332" t="s">
        <v>289</v>
      </c>
      <c r="AA383" s="332"/>
      <c r="AB383" s="332" t="s">
        <v>289</v>
      </c>
      <c r="AC383" s="309"/>
      <c r="AD383" s="332" t="s">
        <v>289</v>
      </c>
      <c r="AE383" s="309"/>
      <c r="AF383" s="332" t="s">
        <v>289</v>
      </c>
      <c r="AG383" s="309"/>
      <c r="AH383" s="332" t="s">
        <v>289</v>
      </c>
      <c r="AI383" s="332"/>
      <c r="AJ383" s="332" t="s">
        <v>289</v>
      </c>
      <c r="AK383" s="332"/>
      <c r="AL383" s="332" t="s">
        <v>289</v>
      </c>
      <c r="AM383" s="309"/>
      <c r="AN383" s="332" t="s">
        <v>289</v>
      </c>
      <c r="AO383" s="332"/>
      <c r="AP383" s="332" t="s">
        <v>289</v>
      </c>
      <c r="AQ383" s="309"/>
      <c r="AR383" s="332" t="s">
        <v>289</v>
      </c>
      <c r="AS383" s="327"/>
    </row>
    <row r="384" spans="1:45" s="328" customFormat="1" ht="22.5" hidden="1">
      <c r="A384" s="454" t="s">
        <v>866</v>
      </c>
      <c r="B384" s="571" t="s">
        <v>923</v>
      </c>
      <c r="C384" s="572" t="s">
        <v>585</v>
      </c>
      <c r="D384" s="558" t="s">
        <v>356</v>
      </c>
      <c r="E384" s="309"/>
      <c r="F384" s="309" t="s">
        <v>289</v>
      </c>
      <c r="G384" s="309"/>
      <c r="H384" s="309" t="s">
        <v>289</v>
      </c>
      <c r="I384" s="309"/>
      <c r="J384" s="309" t="s">
        <v>289</v>
      </c>
      <c r="K384" s="309"/>
      <c r="L384" s="309" t="s">
        <v>289</v>
      </c>
      <c r="M384" s="309"/>
      <c r="N384" s="309" t="s">
        <v>289</v>
      </c>
      <c r="O384" s="309"/>
      <c r="P384" s="309" t="s">
        <v>289</v>
      </c>
      <c r="Q384" s="309"/>
      <c r="R384" s="309" t="s">
        <v>289</v>
      </c>
      <c r="S384" s="309"/>
      <c r="T384" s="309" t="s">
        <v>289</v>
      </c>
      <c r="U384" s="309"/>
      <c r="V384" s="309" t="s">
        <v>289</v>
      </c>
      <c r="W384" s="309"/>
      <c r="X384" s="309" t="s">
        <v>289</v>
      </c>
      <c r="Y384" s="431"/>
      <c r="Z384" s="309" t="s">
        <v>289</v>
      </c>
      <c r="AA384" s="309"/>
      <c r="AB384" s="309" t="s">
        <v>289</v>
      </c>
      <c r="AC384" s="309"/>
      <c r="AD384" s="309" t="s">
        <v>289</v>
      </c>
      <c r="AE384" s="309"/>
      <c r="AF384" s="309" t="s">
        <v>289</v>
      </c>
      <c r="AG384" s="309"/>
      <c r="AH384" s="309" t="s">
        <v>289</v>
      </c>
      <c r="AI384" s="309"/>
      <c r="AJ384" s="309" t="s">
        <v>289</v>
      </c>
      <c r="AK384" s="309"/>
      <c r="AL384" s="309" t="s">
        <v>289</v>
      </c>
      <c r="AM384" s="309"/>
      <c r="AN384" s="309" t="s">
        <v>289</v>
      </c>
      <c r="AO384" s="309"/>
      <c r="AP384" s="309" t="s">
        <v>289</v>
      </c>
      <c r="AQ384" s="309"/>
      <c r="AR384" s="309" t="s">
        <v>289</v>
      </c>
      <c r="AS384" s="327"/>
    </row>
    <row r="385" spans="1:45" s="328" customFormat="1" ht="22.5" hidden="1">
      <c r="A385" s="455" t="s">
        <v>879</v>
      </c>
      <c r="B385" s="571" t="s">
        <v>924</v>
      </c>
      <c r="C385" s="572" t="s">
        <v>881</v>
      </c>
      <c r="D385" s="558" t="s">
        <v>356</v>
      </c>
      <c r="E385" s="332"/>
      <c r="F385" s="332" t="s">
        <v>289</v>
      </c>
      <c r="G385" s="332"/>
      <c r="H385" s="332" t="s">
        <v>289</v>
      </c>
      <c r="I385" s="332"/>
      <c r="J385" s="332" t="s">
        <v>289</v>
      </c>
      <c r="K385" s="332"/>
      <c r="L385" s="332" t="s">
        <v>289</v>
      </c>
      <c r="M385" s="332"/>
      <c r="N385" s="332" t="s">
        <v>289</v>
      </c>
      <c r="O385" s="332"/>
      <c r="P385" s="332" t="s">
        <v>289</v>
      </c>
      <c r="Q385" s="332"/>
      <c r="R385" s="332" t="s">
        <v>289</v>
      </c>
      <c r="S385" s="332"/>
      <c r="T385" s="332" t="s">
        <v>289</v>
      </c>
      <c r="U385" s="332"/>
      <c r="V385" s="332" t="s">
        <v>289</v>
      </c>
      <c r="W385" s="332"/>
      <c r="X385" s="332" t="s">
        <v>289</v>
      </c>
      <c r="Y385" s="431"/>
      <c r="Z385" s="332" t="s">
        <v>289</v>
      </c>
      <c r="AA385" s="332"/>
      <c r="AB385" s="332" t="s">
        <v>289</v>
      </c>
      <c r="AC385" s="309"/>
      <c r="AD385" s="332" t="s">
        <v>289</v>
      </c>
      <c r="AE385" s="309"/>
      <c r="AF385" s="332" t="s">
        <v>289</v>
      </c>
      <c r="AG385" s="309"/>
      <c r="AH385" s="332" t="s">
        <v>289</v>
      </c>
      <c r="AI385" s="332"/>
      <c r="AJ385" s="332" t="s">
        <v>289</v>
      </c>
      <c r="AK385" s="332"/>
      <c r="AL385" s="332" t="s">
        <v>289</v>
      </c>
      <c r="AM385" s="309"/>
      <c r="AN385" s="332" t="s">
        <v>289</v>
      </c>
      <c r="AO385" s="332"/>
      <c r="AP385" s="332" t="s">
        <v>289</v>
      </c>
      <c r="AQ385" s="309"/>
      <c r="AR385" s="332" t="s">
        <v>289</v>
      </c>
      <c r="AS385" s="327"/>
    </row>
    <row r="386" spans="1:45" s="328" customFormat="1" ht="22.5" hidden="1">
      <c r="A386" s="454" t="s">
        <v>866</v>
      </c>
      <c r="B386" s="571" t="s">
        <v>925</v>
      </c>
      <c r="C386" s="572" t="s">
        <v>881</v>
      </c>
      <c r="D386" s="558" t="s">
        <v>356</v>
      </c>
      <c r="E386" s="309"/>
      <c r="F386" s="309" t="s">
        <v>289</v>
      </c>
      <c r="G386" s="309"/>
      <c r="H386" s="309" t="s">
        <v>289</v>
      </c>
      <c r="I386" s="309"/>
      <c r="J386" s="309" t="s">
        <v>289</v>
      </c>
      <c r="K386" s="309"/>
      <c r="L386" s="309" t="s">
        <v>289</v>
      </c>
      <c r="M386" s="309"/>
      <c r="N386" s="309" t="s">
        <v>289</v>
      </c>
      <c r="O386" s="309"/>
      <c r="P386" s="309" t="s">
        <v>289</v>
      </c>
      <c r="Q386" s="309"/>
      <c r="R386" s="309" t="s">
        <v>289</v>
      </c>
      <c r="S386" s="309"/>
      <c r="T386" s="309" t="s">
        <v>289</v>
      </c>
      <c r="U386" s="309"/>
      <c r="V386" s="309" t="s">
        <v>289</v>
      </c>
      <c r="W386" s="309"/>
      <c r="X386" s="309" t="s">
        <v>289</v>
      </c>
      <c r="Y386" s="431"/>
      <c r="Z386" s="309" t="s">
        <v>289</v>
      </c>
      <c r="AA386" s="309"/>
      <c r="AB386" s="309" t="s">
        <v>289</v>
      </c>
      <c r="AC386" s="309"/>
      <c r="AD386" s="309" t="s">
        <v>289</v>
      </c>
      <c r="AE386" s="309"/>
      <c r="AF386" s="309" t="s">
        <v>289</v>
      </c>
      <c r="AG386" s="309"/>
      <c r="AH386" s="309" t="s">
        <v>289</v>
      </c>
      <c r="AI386" s="309"/>
      <c r="AJ386" s="309" t="s">
        <v>289</v>
      </c>
      <c r="AK386" s="309"/>
      <c r="AL386" s="309" t="s">
        <v>289</v>
      </c>
      <c r="AM386" s="309"/>
      <c r="AN386" s="309" t="s">
        <v>289</v>
      </c>
      <c r="AO386" s="309"/>
      <c r="AP386" s="309" t="s">
        <v>289</v>
      </c>
      <c r="AQ386" s="309"/>
      <c r="AR386" s="309" t="s">
        <v>289</v>
      </c>
      <c r="AS386" s="327"/>
    </row>
    <row r="387" spans="1:45" s="328" customFormat="1" ht="12.75" hidden="1">
      <c r="A387" s="455" t="s">
        <v>883</v>
      </c>
      <c r="B387" s="571" t="s">
        <v>926</v>
      </c>
      <c r="C387" s="572" t="s">
        <v>355</v>
      </c>
      <c r="D387" s="558" t="s">
        <v>356</v>
      </c>
      <c r="E387" s="332"/>
      <c r="F387" s="332" t="s">
        <v>289</v>
      </c>
      <c r="G387" s="332"/>
      <c r="H387" s="332" t="s">
        <v>289</v>
      </c>
      <c r="I387" s="332"/>
      <c r="J387" s="332" t="s">
        <v>289</v>
      </c>
      <c r="K387" s="332"/>
      <c r="L387" s="332" t="s">
        <v>289</v>
      </c>
      <c r="M387" s="332"/>
      <c r="N387" s="332" t="s">
        <v>289</v>
      </c>
      <c r="O387" s="332"/>
      <c r="P387" s="332" t="s">
        <v>289</v>
      </c>
      <c r="Q387" s="332"/>
      <c r="R387" s="332" t="s">
        <v>289</v>
      </c>
      <c r="S387" s="332"/>
      <c r="T387" s="332" t="s">
        <v>289</v>
      </c>
      <c r="U387" s="332"/>
      <c r="V387" s="332" t="s">
        <v>289</v>
      </c>
      <c r="W387" s="332"/>
      <c r="X387" s="332" t="s">
        <v>289</v>
      </c>
      <c r="Y387" s="431"/>
      <c r="Z387" s="332" t="s">
        <v>289</v>
      </c>
      <c r="AA387" s="332"/>
      <c r="AB387" s="332" t="s">
        <v>289</v>
      </c>
      <c r="AC387" s="309"/>
      <c r="AD387" s="332" t="s">
        <v>289</v>
      </c>
      <c r="AE387" s="309"/>
      <c r="AF387" s="332" t="s">
        <v>289</v>
      </c>
      <c r="AG387" s="309"/>
      <c r="AH387" s="332" t="s">
        <v>289</v>
      </c>
      <c r="AI387" s="332"/>
      <c r="AJ387" s="332" t="s">
        <v>289</v>
      </c>
      <c r="AK387" s="332"/>
      <c r="AL387" s="332" t="s">
        <v>289</v>
      </c>
      <c r="AM387" s="309"/>
      <c r="AN387" s="332" t="s">
        <v>289</v>
      </c>
      <c r="AO387" s="332"/>
      <c r="AP387" s="332" t="s">
        <v>289</v>
      </c>
      <c r="AQ387" s="309"/>
      <c r="AR387" s="332" t="s">
        <v>289</v>
      </c>
      <c r="AS387" s="327"/>
    </row>
    <row r="388" spans="1:45" s="328" customFormat="1" ht="22.5" hidden="1">
      <c r="A388" s="454" t="s">
        <v>866</v>
      </c>
      <c r="B388" s="571" t="s">
        <v>927</v>
      </c>
      <c r="C388" s="572" t="s">
        <v>355</v>
      </c>
      <c r="D388" s="558" t="s">
        <v>356</v>
      </c>
      <c r="E388" s="309"/>
      <c r="F388" s="309" t="s">
        <v>289</v>
      </c>
      <c r="G388" s="309"/>
      <c r="H388" s="309" t="s">
        <v>289</v>
      </c>
      <c r="I388" s="309"/>
      <c r="J388" s="309" t="s">
        <v>289</v>
      </c>
      <c r="K388" s="309"/>
      <c r="L388" s="309" t="s">
        <v>289</v>
      </c>
      <c r="M388" s="309"/>
      <c r="N388" s="309" t="s">
        <v>289</v>
      </c>
      <c r="O388" s="309"/>
      <c r="P388" s="309" t="s">
        <v>289</v>
      </c>
      <c r="Q388" s="309"/>
      <c r="R388" s="309" t="s">
        <v>289</v>
      </c>
      <c r="S388" s="309"/>
      <c r="T388" s="309" t="s">
        <v>289</v>
      </c>
      <c r="U388" s="309"/>
      <c r="V388" s="309" t="s">
        <v>289</v>
      </c>
      <c r="W388" s="309"/>
      <c r="X388" s="309" t="s">
        <v>289</v>
      </c>
      <c r="Y388" s="431"/>
      <c r="Z388" s="309" t="s">
        <v>289</v>
      </c>
      <c r="AA388" s="309"/>
      <c r="AB388" s="309" t="s">
        <v>289</v>
      </c>
      <c r="AC388" s="309"/>
      <c r="AD388" s="309" t="s">
        <v>289</v>
      </c>
      <c r="AE388" s="309"/>
      <c r="AF388" s="309" t="s">
        <v>289</v>
      </c>
      <c r="AG388" s="309"/>
      <c r="AH388" s="309" t="s">
        <v>289</v>
      </c>
      <c r="AI388" s="309"/>
      <c r="AJ388" s="309" t="s">
        <v>289</v>
      </c>
      <c r="AK388" s="309"/>
      <c r="AL388" s="309" t="s">
        <v>289</v>
      </c>
      <c r="AM388" s="309"/>
      <c r="AN388" s="309" t="s">
        <v>289</v>
      </c>
      <c r="AO388" s="309"/>
      <c r="AP388" s="309" t="s">
        <v>289</v>
      </c>
      <c r="AQ388" s="309"/>
      <c r="AR388" s="309" t="s">
        <v>289</v>
      </c>
      <c r="AS388" s="327"/>
    </row>
    <row r="389" spans="1:45" s="328" customFormat="1" ht="63.75" customHeight="1" hidden="1">
      <c r="A389" s="319" t="s">
        <v>886</v>
      </c>
      <c r="B389" s="564" t="s">
        <v>928</v>
      </c>
      <c r="C389" s="565" t="s">
        <v>355</v>
      </c>
      <c r="D389" s="565" t="s">
        <v>356</v>
      </c>
      <c r="E389" s="309"/>
      <c r="F389" s="309" t="s">
        <v>289</v>
      </c>
      <c r="G389" s="309"/>
      <c r="H389" s="309" t="s">
        <v>289</v>
      </c>
      <c r="I389" s="309"/>
      <c r="J389" s="309" t="s">
        <v>289</v>
      </c>
      <c r="K389" s="309"/>
      <c r="L389" s="309" t="s">
        <v>289</v>
      </c>
      <c r="M389" s="309"/>
      <c r="N389" s="309" t="s">
        <v>289</v>
      </c>
      <c r="O389" s="309"/>
      <c r="P389" s="309" t="s">
        <v>289</v>
      </c>
      <c r="Q389" s="309"/>
      <c r="R389" s="309" t="s">
        <v>289</v>
      </c>
      <c r="S389" s="309"/>
      <c r="T389" s="309" t="s">
        <v>289</v>
      </c>
      <c r="U389" s="309"/>
      <c r="V389" s="309" t="s">
        <v>289</v>
      </c>
      <c r="W389" s="309"/>
      <c r="X389" s="309" t="s">
        <v>289</v>
      </c>
      <c r="Y389" s="431"/>
      <c r="Z389" s="309" t="s">
        <v>289</v>
      </c>
      <c r="AA389" s="309"/>
      <c r="AB389" s="309" t="s">
        <v>289</v>
      </c>
      <c r="AC389" s="309"/>
      <c r="AD389" s="309" t="s">
        <v>289</v>
      </c>
      <c r="AE389" s="309"/>
      <c r="AF389" s="309" t="s">
        <v>289</v>
      </c>
      <c r="AG389" s="309"/>
      <c r="AH389" s="309" t="s">
        <v>289</v>
      </c>
      <c r="AI389" s="309"/>
      <c r="AJ389" s="309" t="s">
        <v>289</v>
      </c>
      <c r="AK389" s="309"/>
      <c r="AL389" s="309" t="s">
        <v>289</v>
      </c>
      <c r="AM389" s="309"/>
      <c r="AN389" s="309" t="s">
        <v>289</v>
      </c>
      <c r="AO389" s="309"/>
      <c r="AP389" s="309" t="s">
        <v>289</v>
      </c>
      <c r="AQ389" s="309"/>
      <c r="AR389" s="309" t="s">
        <v>289</v>
      </c>
      <c r="AS389" s="327"/>
    </row>
    <row r="390" spans="1:45" s="328" customFormat="1" ht="14.25" customHeight="1" hidden="1">
      <c r="A390" s="454" t="s">
        <v>835</v>
      </c>
      <c r="B390" s="567"/>
      <c r="C390" s="568"/>
      <c r="D390" s="568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26"/>
      <c r="AS390" s="327"/>
    </row>
    <row r="391" spans="1:45" s="328" customFormat="1" ht="12.75" customHeight="1" hidden="1">
      <c r="A391" s="455" t="s">
        <v>888</v>
      </c>
      <c r="B391" s="569" t="s">
        <v>929</v>
      </c>
      <c r="C391" s="570" t="s">
        <v>548</v>
      </c>
      <c r="D391" s="570" t="s">
        <v>356</v>
      </c>
      <c r="E391" s="332"/>
      <c r="F391" s="332" t="s">
        <v>289</v>
      </c>
      <c r="G391" s="332"/>
      <c r="H391" s="332" t="s">
        <v>289</v>
      </c>
      <c r="I391" s="332"/>
      <c r="J391" s="332" t="s">
        <v>289</v>
      </c>
      <c r="K391" s="332"/>
      <c r="L391" s="332" t="s">
        <v>289</v>
      </c>
      <c r="M391" s="332"/>
      <c r="N391" s="332" t="s">
        <v>289</v>
      </c>
      <c r="O391" s="332"/>
      <c r="P391" s="332" t="s">
        <v>289</v>
      </c>
      <c r="Q391" s="332"/>
      <c r="R391" s="332" t="s">
        <v>289</v>
      </c>
      <c r="S391" s="332"/>
      <c r="T391" s="332" t="s">
        <v>289</v>
      </c>
      <c r="U391" s="332"/>
      <c r="V391" s="332" t="s">
        <v>289</v>
      </c>
      <c r="W391" s="332"/>
      <c r="X391" s="332" t="s">
        <v>289</v>
      </c>
      <c r="Y391" s="332"/>
      <c r="Z391" s="332" t="s">
        <v>289</v>
      </c>
      <c r="AA391" s="332"/>
      <c r="AB391" s="332" t="s">
        <v>289</v>
      </c>
      <c r="AC391" s="332"/>
      <c r="AD391" s="332" t="s">
        <v>289</v>
      </c>
      <c r="AE391" s="332"/>
      <c r="AF391" s="332" t="s">
        <v>289</v>
      </c>
      <c r="AG391" s="332"/>
      <c r="AH391" s="332" t="s">
        <v>289</v>
      </c>
      <c r="AI391" s="332"/>
      <c r="AJ391" s="332" t="s">
        <v>289</v>
      </c>
      <c r="AK391" s="332"/>
      <c r="AL391" s="332" t="s">
        <v>289</v>
      </c>
      <c r="AM391" s="332"/>
      <c r="AN391" s="332" t="s">
        <v>289</v>
      </c>
      <c r="AO391" s="332"/>
      <c r="AP391" s="332" t="s">
        <v>289</v>
      </c>
      <c r="AQ391" s="332"/>
      <c r="AR391" s="332" t="s">
        <v>289</v>
      </c>
      <c r="AS391" s="327"/>
    </row>
    <row r="392" spans="1:45" s="328" customFormat="1" ht="22.5" hidden="1">
      <c r="A392" s="454" t="s">
        <v>866</v>
      </c>
      <c r="B392" s="559" t="s">
        <v>930</v>
      </c>
      <c r="C392" s="560" t="s">
        <v>548</v>
      </c>
      <c r="D392" s="558" t="s">
        <v>356</v>
      </c>
      <c r="E392" s="309"/>
      <c r="F392" s="309" t="s">
        <v>289</v>
      </c>
      <c r="G392" s="309"/>
      <c r="H392" s="309" t="s">
        <v>289</v>
      </c>
      <c r="I392" s="309"/>
      <c r="J392" s="309" t="s">
        <v>289</v>
      </c>
      <c r="K392" s="309"/>
      <c r="L392" s="309" t="s">
        <v>289</v>
      </c>
      <c r="M392" s="309"/>
      <c r="N392" s="309" t="s">
        <v>289</v>
      </c>
      <c r="O392" s="309"/>
      <c r="P392" s="309" t="s">
        <v>289</v>
      </c>
      <c r="Q392" s="309"/>
      <c r="R392" s="309" t="s">
        <v>289</v>
      </c>
      <c r="S392" s="309"/>
      <c r="T392" s="309" t="s">
        <v>289</v>
      </c>
      <c r="U392" s="309"/>
      <c r="V392" s="309" t="s">
        <v>289</v>
      </c>
      <c r="W392" s="309"/>
      <c r="X392" s="309" t="s">
        <v>289</v>
      </c>
      <c r="Y392" s="416"/>
      <c r="Z392" s="309" t="s">
        <v>289</v>
      </c>
      <c r="AA392" s="309"/>
      <c r="AB392" s="309" t="s">
        <v>289</v>
      </c>
      <c r="AC392" s="309"/>
      <c r="AD392" s="309" t="s">
        <v>289</v>
      </c>
      <c r="AE392" s="309"/>
      <c r="AF392" s="309" t="s">
        <v>289</v>
      </c>
      <c r="AG392" s="309"/>
      <c r="AH392" s="309" t="s">
        <v>289</v>
      </c>
      <c r="AI392" s="309"/>
      <c r="AJ392" s="309" t="s">
        <v>289</v>
      </c>
      <c r="AK392" s="309"/>
      <c r="AL392" s="309" t="s">
        <v>289</v>
      </c>
      <c r="AM392" s="309"/>
      <c r="AN392" s="309" t="s">
        <v>289</v>
      </c>
      <c r="AO392" s="309"/>
      <c r="AP392" s="309" t="s">
        <v>289</v>
      </c>
      <c r="AQ392" s="309"/>
      <c r="AR392" s="309" t="s">
        <v>289</v>
      </c>
      <c r="AS392" s="327"/>
    </row>
    <row r="393" spans="1:45" s="328" customFormat="1" ht="22.5" hidden="1">
      <c r="A393" s="455" t="s">
        <v>868</v>
      </c>
      <c r="B393" s="569" t="s">
        <v>931</v>
      </c>
      <c r="C393" s="570" t="s">
        <v>870</v>
      </c>
      <c r="D393" s="558" t="s">
        <v>356</v>
      </c>
      <c r="E393" s="332"/>
      <c r="F393" s="332" t="s">
        <v>289</v>
      </c>
      <c r="G393" s="332"/>
      <c r="H393" s="332" t="s">
        <v>289</v>
      </c>
      <c r="I393" s="332"/>
      <c r="J393" s="332" t="s">
        <v>289</v>
      </c>
      <c r="K393" s="332"/>
      <c r="L393" s="332" t="s">
        <v>289</v>
      </c>
      <c r="M393" s="332"/>
      <c r="N393" s="332" t="s">
        <v>289</v>
      </c>
      <c r="O393" s="332"/>
      <c r="P393" s="332" t="s">
        <v>289</v>
      </c>
      <c r="Q393" s="332"/>
      <c r="R393" s="332" t="s">
        <v>289</v>
      </c>
      <c r="S393" s="332"/>
      <c r="T393" s="332" t="s">
        <v>289</v>
      </c>
      <c r="U393" s="332"/>
      <c r="V393" s="332" t="s">
        <v>289</v>
      </c>
      <c r="W393" s="332"/>
      <c r="X393" s="332" t="s">
        <v>289</v>
      </c>
      <c r="Y393" s="502"/>
      <c r="Z393" s="332" t="s">
        <v>289</v>
      </c>
      <c r="AA393" s="332"/>
      <c r="AB393" s="332" t="s">
        <v>289</v>
      </c>
      <c r="AC393" s="332"/>
      <c r="AD393" s="332" t="s">
        <v>289</v>
      </c>
      <c r="AE393" s="332"/>
      <c r="AF393" s="332" t="s">
        <v>289</v>
      </c>
      <c r="AG393" s="332"/>
      <c r="AH393" s="332" t="s">
        <v>289</v>
      </c>
      <c r="AI393" s="332"/>
      <c r="AJ393" s="332" t="s">
        <v>289</v>
      </c>
      <c r="AK393" s="332"/>
      <c r="AL393" s="332" t="s">
        <v>289</v>
      </c>
      <c r="AM393" s="332"/>
      <c r="AN393" s="332" t="s">
        <v>289</v>
      </c>
      <c r="AO393" s="332"/>
      <c r="AP393" s="332" t="s">
        <v>289</v>
      </c>
      <c r="AQ393" s="332"/>
      <c r="AR393" s="332" t="s">
        <v>289</v>
      </c>
      <c r="AS393" s="327"/>
    </row>
    <row r="394" spans="1:45" s="328" customFormat="1" ht="22.5" hidden="1">
      <c r="A394" s="454" t="s">
        <v>866</v>
      </c>
      <c r="B394" s="571" t="s">
        <v>932</v>
      </c>
      <c r="C394" s="572" t="s">
        <v>870</v>
      </c>
      <c r="D394" s="558" t="s">
        <v>356</v>
      </c>
      <c r="E394" s="332"/>
      <c r="F394" s="332"/>
      <c r="G394" s="332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  <c r="T394" s="332"/>
      <c r="U394" s="332"/>
      <c r="V394" s="332"/>
      <c r="W394" s="332"/>
      <c r="X394" s="332"/>
      <c r="Y394" s="431"/>
      <c r="Z394" s="332"/>
      <c r="AA394" s="332"/>
      <c r="AB394" s="332"/>
      <c r="AC394" s="309"/>
      <c r="AD394" s="332"/>
      <c r="AE394" s="309"/>
      <c r="AF394" s="332"/>
      <c r="AG394" s="309"/>
      <c r="AH394" s="332"/>
      <c r="AI394" s="332"/>
      <c r="AJ394" s="332"/>
      <c r="AK394" s="332"/>
      <c r="AL394" s="332"/>
      <c r="AM394" s="309"/>
      <c r="AN394" s="332"/>
      <c r="AO394" s="332"/>
      <c r="AP394" s="332"/>
      <c r="AQ394" s="309"/>
      <c r="AR394" s="332"/>
      <c r="AS394" s="327"/>
    </row>
    <row r="395" spans="1:45" s="328" customFormat="1" ht="12.75" hidden="1">
      <c r="A395" s="455" t="s">
        <v>872</v>
      </c>
      <c r="B395" s="571" t="s">
        <v>933</v>
      </c>
      <c r="C395" s="572" t="s">
        <v>874</v>
      </c>
      <c r="D395" s="558" t="s">
        <v>356</v>
      </c>
      <c r="E395" s="332"/>
      <c r="F395" s="332" t="s">
        <v>289</v>
      </c>
      <c r="G395" s="332"/>
      <c r="H395" s="332" t="s">
        <v>289</v>
      </c>
      <c r="I395" s="332"/>
      <c r="J395" s="332" t="s">
        <v>289</v>
      </c>
      <c r="K395" s="332"/>
      <c r="L395" s="332" t="s">
        <v>289</v>
      </c>
      <c r="M395" s="332"/>
      <c r="N395" s="332" t="s">
        <v>289</v>
      </c>
      <c r="O395" s="332"/>
      <c r="P395" s="332" t="s">
        <v>289</v>
      </c>
      <c r="Q395" s="332"/>
      <c r="R395" s="332" t="s">
        <v>289</v>
      </c>
      <c r="S395" s="332"/>
      <c r="T395" s="332" t="s">
        <v>289</v>
      </c>
      <c r="U395" s="332"/>
      <c r="V395" s="332" t="s">
        <v>289</v>
      </c>
      <c r="W395" s="332"/>
      <c r="X395" s="332" t="s">
        <v>289</v>
      </c>
      <c r="Y395" s="431"/>
      <c r="Z395" s="332" t="s">
        <v>289</v>
      </c>
      <c r="AA395" s="332"/>
      <c r="AB395" s="332" t="s">
        <v>289</v>
      </c>
      <c r="AC395" s="309"/>
      <c r="AD395" s="332" t="s">
        <v>289</v>
      </c>
      <c r="AE395" s="309"/>
      <c r="AF395" s="332" t="s">
        <v>289</v>
      </c>
      <c r="AG395" s="309"/>
      <c r="AH395" s="332" t="s">
        <v>289</v>
      </c>
      <c r="AI395" s="332"/>
      <c r="AJ395" s="332" t="s">
        <v>289</v>
      </c>
      <c r="AK395" s="332"/>
      <c r="AL395" s="332" t="s">
        <v>289</v>
      </c>
      <c r="AM395" s="309"/>
      <c r="AN395" s="332" t="s">
        <v>289</v>
      </c>
      <c r="AO395" s="332"/>
      <c r="AP395" s="332" t="s">
        <v>289</v>
      </c>
      <c r="AQ395" s="309"/>
      <c r="AR395" s="332" t="s">
        <v>289</v>
      </c>
      <c r="AS395" s="327"/>
    </row>
    <row r="396" spans="1:45" s="328" customFormat="1" ht="22.5" hidden="1">
      <c r="A396" s="454" t="s">
        <v>866</v>
      </c>
      <c r="B396" s="571" t="s">
        <v>934</v>
      </c>
      <c r="C396" s="572" t="s">
        <v>874</v>
      </c>
      <c r="D396" s="558" t="s">
        <v>356</v>
      </c>
      <c r="E396" s="309"/>
      <c r="F396" s="332" t="s">
        <v>289</v>
      </c>
      <c r="G396" s="332"/>
      <c r="H396" s="332" t="s">
        <v>289</v>
      </c>
      <c r="I396" s="309"/>
      <c r="J396" s="332" t="s">
        <v>289</v>
      </c>
      <c r="K396" s="309"/>
      <c r="L396" s="332" t="s">
        <v>289</v>
      </c>
      <c r="M396" s="309"/>
      <c r="N396" s="332" t="s">
        <v>289</v>
      </c>
      <c r="O396" s="332"/>
      <c r="P396" s="332" t="s">
        <v>289</v>
      </c>
      <c r="Q396" s="332"/>
      <c r="R396" s="332" t="s">
        <v>289</v>
      </c>
      <c r="S396" s="309"/>
      <c r="T396" s="332" t="s">
        <v>289</v>
      </c>
      <c r="U396" s="332"/>
      <c r="V396" s="332" t="s">
        <v>289</v>
      </c>
      <c r="W396" s="309"/>
      <c r="X396" s="332" t="s">
        <v>289</v>
      </c>
      <c r="Y396" s="431"/>
      <c r="Z396" s="332" t="s">
        <v>289</v>
      </c>
      <c r="AA396" s="332"/>
      <c r="AB396" s="332" t="s">
        <v>289</v>
      </c>
      <c r="AC396" s="309"/>
      <c r="AD396" s="332" t="s">
        <v>289</v>
      </c>
      <c r="AE396" s="309"/>
      <c r="AF396" s="332" t="s">
        <v>289</v>
      </c>
      <c r="AG396" s="309"/>
      <c r="AH396" s="332" t="s">
        <v>289</v>
      </c>
      <c r="AI396" s="332"/>
      <c r="AJ396" s="332" t="s">
        <v>289</v>
      </c>
      <c r="AK396" s="332"/>
      <c r="AL396" s="332" t="s">
        <v>289</v>
      </c>
      <c r="AM396" s="309"/>
      <c r="AN396" s="332" t="s">
        <v>289</v>
      </c>
      <c r="AO396" s="332"/>
      <c r="AP396" s="332" t="s">
        <v>289</v>
      </c>
      <c r="AQ396" s="309"/>
      <c r="AR396" s="332" t="s">
        <v>289</v>
      </c>
      <c r="AS396" s="327"/>
    </row>
    <row r="397" spans="1:45" s="328" customFormat="1" ht="12.75" hidden="1">
      <c r="A397" s="455" t="s">
        <v>876</v>
      </c>
      <c r="B397" s="571" t="s">
        <v>935</v>
      </c>
      <c r="C397" s="572" t="s">
        <v>585</v>
      </c>
      <c r="D397" s="558" t="s">
        <v>356</v>
      </c>
      <c r="E397" s="332"/>
      <c r="F397" s="332" t="s">
        <v>289</v>
      </c>
      <c r="G397" s="332"/>
      <c r="H397" s="332" t="s">
        <v>289</v>
      </c>
      <c r="I397" s="332"/>
      <c r="J397" s="332" t="s">
        <v>289</v>
      </c>
      <c r="K397" s="332"/>
      <c r="L397" s="332" t="s">
        <v>289</v>
      </c>
      <c r="M397" s="332"/>
      <c r="N397" s="332" t="s">
        <v>289</v>
      </c>
      <c r="O397" s="332"/>
      <c r="P397" s="332" t="s">
        <v>289</v>
      </c>
      <c r="Q397" s="332"/>
      <c r="R397" s="332" t="s">
        <v>289</v>
      </c>
      <c r="S397" s="332"/>
      <c r="T397" s="332" t="s">
        <v>289</v>
      </c>
      <c r="U397" s="332"/>
      <c r="V397" s="332" t="s">
        <v>289</v>
      </c>
      <c r="W397" s="332"/>
      <c r="X397" s="332" t="s">
        <v>289</v>
      </c>
      <c r="Y397" s="431"/>
      <c r="Z397" s="332" t="s">
        <v>289</v>
      </c>
      <c r="AA397" s="332"/>
      <c r="AB397" s="332" t="s">
        <v>289</v>
      </c>
      <c r="AC397" s="309"/>
      <c r="AD397" s="332" t="s">
        <v>289</v>
      </c>
      <c r="AE397" s="309"/>
      <c r="AF397" s="332" t="s">
        <v>289</v>
      </c>
      <c r="AG397" s="309"/>
      <c r="AH397" s="332" t="s">
        <v>289</v>
      </c>
      <c r="AI397" s="332"/>
      <c r="AJ397" s="332" t="s">
        <v>289</v>
      </c>
      <c r="AK397" s="332"/>
      <c r="AL397" s="332" t="s">
        <v>289</v>
      </c>
      <c r="AM397" s="309"/>
      <c r="AN397" s="332" t="s">
        <v>289</v>
      </c>
      <c r="AO397" s="332"/>
      <c r="AP397" s="332" t="s">
        <v>289</v>
      </c>
      <c r="AQ397" s="309"/>
      <c r="AR397" s="332" t="s">
        <v>289</v>
      </c>
      <c r="AS397" s="327"/>
    </row>
    <row r="398" spans="1:45" s="328" customFormat="1" ht="22.5" hidden="1">
      <c r="A398" s="454" t="s">
        <v>866</v>
      </c>
      <c r="B398" s="571" t="s">
        <v>936</v>
      </c>
      <c r="C398" s="572" t="s">
        <v>585</v>
      </c>
      <c r="D398" s="558" t="s">
        <v>356</v>
      </c>
      <c r="E398" s="309"/>
      <c r="F398" s="332" t="s">
        <v>289</v>
      </c>
      <c r="G398" s="332"/>
      <c r="H398" s="332" t="s">
        <v>289</v>
      </c>
      <c r="I398" s="309"/>
      <c r="J398" s="332" t="s">
        <v>289</v>
      </c>
      <c r="K398" s="309"/>
      <c r="L398" s="332" t="s">
        <v>289</v>
      </c>
      <c r="M398" s="309"/>
      <c r="N398" s="332" t="s">
        <v>289</v>
      </c>
      <c r="O398" s="332"/>
      <c r="P398" s="332" t="s">
        <v>289</v>
      </c>
      <c r="Q398" s="332"/>
      <c r="R398" s="332" t="s">
        <v>289</v>
      </c>
      <c r="S398" s="309"/>
      <c r="T398" s="332" t="s">
        <v>289</v>
      </c>
      <c r="U398" s="332"/>
      <c r="V398" s="332" t="s">
        <v>289</v>
      </c>
      <c r="W398" s="309"/>
      <c r="X398" s="332" t="s">
        <v>289</v>
      </c>
      <c r="Y398" s="431"/>
      <c r="Z398" s="332" t="s">
        <v>289</v>
      </c>
      <c r="AA398" s="332"/>
      <c r="AB398" s="332" t="s">
        <v>289</v>
      </c>
      <c r="AC398" s="309"/>
      <c r="AD398" s="332" t="s">
        <v>289</v>
      </c>
      <c r="AE398" s="309"/>
      <c r="AF398" s="332" t="s">
        <v>289</v>
      </c>
      <c r="AG398" s="309"/>
      <c r="AH398" s="332" t="s">
        <v>289</v>
      </c>
      <c r="AI398" s="332"/>
      <c r="AJ398" s="332" t="s">
        <v>289</v>
      </c>
      <c r="AK398" s="332"/>
      <c r="AL398" s="332" t="s">
        <v>289</v>
      </c>
      <c r="AM398" s="309"/>
      <c r="AN398" s="332" t="s">
        <v>289</v>
      </c>
      <c r="AO398" s="332"/>
      <c r="AP398" s="332" t="s">
        <v>289</v>
      </c>
      <c r="AQ398" s="309"/>
      <c r="AR398" s="332" t="s">
        <v>289</v>
      </c>
      <c r="AS398" s="327"/>
    </row>
    <row r="399" spans="1:45" s="328" customFormat="1" ht="22.5" hidden="1">
      <c r="A399" s="455" t="s">
        <v>879</v>
      </c>
      <c r="B399" s="571" t="s">
        <v>937</v>
      </c>
      <c r="C399" s="572" t="s">
        <v>881</v>
      </c>
      <c r="D399" s="558" t="s">
        <v>356</v>
      </c>
      <c r="E399" s="332"/>
      <c r="F399" s="332" t="s">
        <v>289</v>
      </c>
      <c r="G399" s="332"/>
      <c r="H399" s="332" t="s">
        <v>289</v>
      </c>
      <c r="I399" s="332"/>
      <c r="J399" s="332" t="s">
        <v>289</v>
      </c>
      <c r="K399" s="332"/>
      <c r="L399" s="332" t="s">
        <v>289</v>
      </c>
      <c r="M399" s="332"/>
      <c r="N399" s="332" t="s">
        <v>289</v>
      </c>
      <c r="O399" s="332"/>
      <c r="P399" s="332" t="s">
        <v>289</v>
      </c>
      <c r="Q399" s="332"/>
      <c r="R399" s="332" t="s">
        <v>289</v>
      </c>
      <c r="S399" s="332"/>
      <c r="T399" s="332" t="s">
        <v>289</v>
      </c>
      <c r="U399" s="332"/>
      <c r="V399" s="332" t="s">
        <v>289</v>
      </c>
      <c r="W399" s="332"/>
      <c r="X399" s="332" t="s">
        <v>289</v>
      </c>
      <c r="Y399" s="431"/>
      <c r="Z399" s="332" t="s">
        <v>289</v>
      </c>
      <c r="AA399" s="332"/>
      <c r="AB399" s="332" t="s">
        <v>289</v>
      </c>
      <c r="AC399" s="309"/>
      <c r="AD399" s="332" t="s">
        <v>289</v>
      </c>
      <c r="AE399" s="309"/>
      <c r="AF399" s="332" t="s">
        <v>289</v>
      </c>
      <c r="AG399" s="309"/>
      <c r="AH399" s="332" t="s">
        <v>289</v>
      </c>
      <c r="AI399" s="332"/>
      <c r="AJ399" s="332" t="s">
        <v>289</v>
      </c>
      <c r="AK399" s="332"/>
      <c r="AL399" s="332" t="s">
        <v>289</v>
      </c>
      <c r="AM399" s="309"/>
      <c r="AN399" s="332" t="s">
        <v>289</v>
      </c>
      <c r="AO399" s="332"/>
      <c r="AP399" s="332" t="s">
        <v>289</v>
      </c>
      <c r="AQ399" s="309"/>
      <c r="AR399" s="332" t="s">
        <v>289</v>
      </c>
      <c r="AS399" s="327"/>
    </row>
    <row r="400" spans="1:45" s="328" customFormat="1" ht="22.5" hidden="1">
      <c r="A400" s="454" t="s">
        <v>866</v>
      </c>
      <c r="B400" s="571" t="s">
        <v>938</v>
      </c>
      <c r="C400" s="572" t="s">
        <v>881</v>
      </c>
      <c r="D400" s="558" t="s">
        <v>356</v>
      </c>
      <c r="E400" s="309"/>
      <c r="F400" s="332" t="s">
        <v>289</v>
      </c>
      <c r="G400" s="332"/>
      <c r="H400" s="332" t="s">
        <v>289</v>
      </c>
      <c r="I400" s="309"/>
      <c r="J400" s="332" t="s">
        <v>289</v>
      </c>
      <c r="K400" s="309"/>
      <c r="L400" s="332" t="s">
        <v>289</v>
      </c>
      <c r="M400" s="309"/>
      <c r="N400" s="332" t="s">
        <v>289</v>
      </c>
      <c r="O400" s="332"/>
      <c r="P400" s="332" t="s">
        <v>289</v>
      </c>
      <c r="Q400" s="332"/>
      <c r="R400" s="332" t="s">
        <v>289</v>
      </c>
      <c r="S400" s="309"/>
      <c r="T400" s="332" t="s">
        <v>289</v>
      </c>
      <c r="U400" s="332"/>
      <c r="V400" s="332" t="s">
        <v>289</v>
      </c>
      <c r="W400" s="309"/>
      <c r="X400" s="332" t="s">
        <v>289</v>
      </c>
      <c r="Y400" s="431"/>
      <c r="Z400" s="332" t="s">
        <v>289</v>
      </c>
      <c r="AA400" s="332"/>
      <c r="AB400" s="332" t="s">
        <v>289</v>
      </c>
      <c r="AC400" s="309"/>
      <c r="AD400" s="332" t="s">
        <v>289</v>
      </c>
      <c r="AE400" s="309"/>
      <c r="AF400" s="332" t="s">
        <v>289</v>
      </c>
      <c r="AG400" s="309"/>
      <c r="AH400" s="332" t="s">
        <v>289</v>
      </c>
      <c r="AI400" s="332"/>
      <c r="AJ400" s="332" t="s">
        <v>289</v>
      </c>
      <c r="AK400" s="332"/>
      <c r="AL400" s="332" t="s">
        <v>289</v>
      </c>
      <c r="AM400" s="309"/>
      <c r="AN400" s="332" t="s">
        <v>289</v>
      </c>
      <c r="AO400" s="332"/>
      <c r="AP400" s="332" t="s">
        <v>289</v>
      </c>
      <c r="AQ400" s="309"/>
      <c r="AR400" s="332" t="s">
        <v>289</v>
      </c>
      <c r="AS400" s="327"/>
    </row>
    <row r="401" spans="1:45" s="328" customFormat="1" ht="12.75" hidden="1">
      <c r="A401" s="455" t="s">
        <v>883</v>
      </c>
      <c r="B401" s="571" t="s">
        <v>939</v>
      </c>
      <c r="C401" s="572" t="s">
        <v>355</v>
      </c>
      <c r="D401" s="558" t="s">
        <v>356</v>
      </c>
      <c r="E401" s="332"/>
      <c r="F401" s="332" t="s">
        <v>289</v>
      </c>
      <c r="G401" s="332"/>
      <c r="H401" s="332" t="s">
        <v>289</v>
      </c>
      <c r="I401" s="332"/>
      <c r="J401" s="332" t="s">
        <v>289</v>
      </c>
      <c r="K401" s="332"/>
      <c r="L401" s="332" t="s">
        <v>289</v>
      </c>
      <c r="M401" s="332"/>
      <c r="N401" s="332" t="s">
        <v>289</v>
      </c>
      <c r="O401" s="332"/>
      <c r="P401" s="332" t="s">
        <v>289</v>
      </c>
      <c r="Q401" s="332"/>
      <c r="R401" s="332" t="s">
        <v>289</v>
      </c>
      <c r="S401" s="332"/>
      <c r="T401" s="332" t="s">
        <v>289</v>
      </c>
      <c r="U401" s="332"/>
      <c r="V401" s="332" t="s">
        <v>289</v>
      </c>
      <c r="W401" s="332"/>
      <c r="X401" s="332" t="s">
        <v>289</v>
      </c>
      <c r="Y401" s="431"/>
      <c r="Z401" s="332" t="s">
        <v>289</v>
      </c>
      <c r="AA401" s="332"/>
      <c r="AB401" s="332" t="s">
        <v>289</v>
      </c>
      <c r="AC401" s="309"/>
      <c r="AD401" s="332" t="s">
        <v>289</v>
      </c>
      <c r="AE401" s="309"/>
      <c r="AF401" s="332" t="s">
        <v>289</v>
      </c>
      <c r="AG401" s="309"/>
      <c r="AH401" s="332" t="s">
        <v>289</v>
      </c>
      <c r="AI401" s="332"/>
      <c r="AJ401" s="332" t="s">
        <v>289</v>
      </c>
      <c r="AK401" s="332"/>
      <c r="AL401" s="332" t="s">
        <v>289</v>
      </c>
      <c r="AM401" s="309"/>
      <c r="AN401" s="332" t="s">
        <v>289</v>
      </c>
      <c r="AO401" s="332"/>
      <c r="AP401" s="332" t="s">
        <v>289</v>
      </c>
      <c r="AQ401" s="309"/>
      <c r="AR401" s="332" t="s">
        <v>289</v>
      </c>
      <c r="AS401" s="327"/>
    </row>
    <row r="402" spans="1:45" s="328" customFormat="1" ht="22.5" hidden="1">
      <c r="A402" s="454" t="s">
        <v>866</v>
      </c>
      <c r="B402" s="571" t="s">
        <v>940</v>
      </c>
      <c r="C402" s="572" t="s">
        <v>355</v>
      </c>
      <c r="D402" s="558" t="s">
        <v>356</v>
      </c>
      <c r="E402" s="309"/>
      <c r="F402" s="332" t="s">
        <v>289</v>
      </c>
      <c r="G402" s="332"/>
      <c r="H402" s="332" t="s">
        <v>289</v>
      </c>
      <c r="I402" s="309"/>
      <c r="J402" s="332" t="s">
        <v>289</v>
      </c>
      <c r="K402" s="309"/>
      <c r="L402" s="332" t="s">
        <v>289</v>
      </c>
      <c r="M402" s="309"/>
      <c r="N402" s="332" t="s">
        <v>289</v>
      </c>
      <c r="O402" s="332"/>
      <c r="P402" s="332" t="s">
        <v>289</v>
      </c>
      <c r="Q402" s="332"/>
      <c r="R402" s="332" t="s">
        <v>289</v>
      </c>
      <c r="S402" s="309"/>
      <c r="T402" s="332" t="s">
        <v>289</v>
      </c>
      <c r="U402" s="332"/>
      <c r="V402" s="332" t="s">
        <v>289</v>
      </c>
      <c r="W402" s="309"/>
      <c r="X402" s="332" t="s">
        <v>289</v>
      </c>
      <c r="Y402" s="431"/>
      <c r="Z402" s="332" t="s">
        <v>289</v>
      </c>
      <c r="AA402" s="332"/>
      <c r="AB402" s="332" t="s">
        <v>289</v>
      </c>
      <c r="AC402" s="309"/>
      <c r="AD402" s="332" t="s">
        <v>289</v>
      </c>
      <c r="AE402" s="309"/>
      <c r="AF402" s="332" t="s">
        <v>289</v>
      </c>
      <c r="AG402" s="309"/>
      <c r="AH402" s="332" t="s">
        <v>289</v>
      </c>
      <c r="AI402" s="332"/>
      <c r="AJ402" s="332" t="s">
        <v>289</v>
      </c>
      <c r="AK402" s="332"/>
      <c r="AL402" s="332" t="s">
        <v>289</v>
      </c>
      <c r="AM402" s="309"/>
      <c r="AN402" s="332" t="s">
        <v>289</v>
      </c>
      <c r="AO402" s="332"/>
      <c r="AP402" s="332" t="s">
        <v>289</v>
      </c>
      <c r="AQ402" s="309"/>
      <c r="AR402" s="332" t="s">
        <v>289</v>
      </c>
      <c r="AS402" s="327"/>
    </row>
    <row r="403" spans="1:45" s="578" customFormat="1" ht="12.75">
      <c r="A403" s="573"/>
      <c r="B403" s="574"/>
      <c r="C403" s="575"/>
      <c r="D403" s="57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576"/>
      <c r="Z403" s="295"/>
      <c r="AA403" s="295"/>
      <c r="AB403" s="295"/>
      <c r="AC403" s="295"/>
      <c r="AD403" s="295"/>
      <c r="AE403" s="295"/>
      <c r="AF403" s="295"/>
      <c r="AG403" s="295"/>
      <c r="AH403" s="295"/>
      <c r="AI403" s="295"/>
      <c r="AJ403" s="295"/>
      <c r="AK403" s="295"/>
      <c r="AL403" s="295"/>
      <c r="AM403" s="295"/>
      <c r="AN403" s="295"/>
      <c r="AO403" s="295"/>
      <c r="AP403" s="295"/>
      <c r="AQ403" s="295"/>
      <c r="AR403" s="295"/>
      <c r="AS403" s="577"/>
    </row>
    <row r="404" spans="1:45" s="578" customFormat="1" ht="12.75">
      <c r="A404" s="579"/>
      <c r="B404" s="580"/>
      <c r="C404" s="581"/>
      <c r="D404" s="581"/>
      <c r="E404" s="288"/>
      <c r="F404" s="294" t="s">
        <v>941</v>
      </c>
      <c r="G404" s="294"/>
      <c r="H404" s="294"/>
      <c r="I404" s="582"/>
      <c r="J404" s="294"/>
      <c r="K404" s="288"/>
      <c r="L404" s="295"/>
      <c r="M404" s="288"/>
      <c r="N404" s="289"/>
      <c r="O404" s="289"/>
      <c r="P404" s="289"/>
      <c r="Q404" s="294" t="s">
        <v>942</v>
      </c>
      <c r="R404" s="289"/>
      <c r="S404" s="289"/>
      <c r="T404" s="289"/>
      <c r="U404" s="289"/>
      <c r="V404" s="289"/>
      <c r="W404" s="289"/>
      <c r="X404" s="288" t="s">
        <v>942</v>
      </c>
      <c r="Y404" s="288"/>
      <c r="Z404" s="288"/>
      <c r="AA404" s="288"/>
      <c r="AB404" s="288"/>
      <c r="AC404" s="288"/>
      <c r="AD404" s="288"/>
      <c r="AE404" s="288"/>
      <c r="AF404" s="288"/>
      <c r="AG404" s="288"/>
      <c r="AH404" s="288"/>
      <c r="AI404" s="288"/>
      <c r="AJ404" s="288"/>
      <c r="AK404" s="288"/>
      <c r="AL404" s="288"/>
      <c r="AM404" s="295"/>
      <c r="AN404" s="288"/>
      <c r="AO404" s="288"/>
      <c r="AP404" s="288"/>
      <c r="AQ404" s="288"/>
      <c r="AR404" s="288"/>
      <c r="AS404" s="577"/>
    </row>
    <row r="405" spans="1:45" s="578" customFormat="1" ht="12.75">
      <c r="A405" s="583" t="s">
        <v>943</v>
      </c>
      <c r="B405" s="580"/>
      <c r="C405" s="581"/>
      <c r="D405" s="581"/>
      <c r="E405" s="288"/>
      <c r="F405" s="895" t="s">
        <v>303</v>
      </c>
      <c r="G405" s="895"/>
      <c r="H405" s="895"/>
      <c r="I405" s="896"/>
      <c r="J405" s="896"/>
      <c r="K405" s="288"/>
      <c r="L405" s="584"/>
      <c r="M405" s="288"/>
      <c r="N405" s="897" t="s">
        <v>944</v>
      </c>
      <c r="O405" s="897"/>
      <c r="P405" s="897"/>
      <c r="Q405" s="897"/>
      <c r="R405" s="897"/>
      <c r="S405" s="897"/>
      <c r="T405" s="897"/>
      <c r="U405" s="897"/>
      <c r="V405" s="897"/>
      <c r="W405" s="897"/>
      <c r="X405" s="288"/>
      <c r="Y405" s="288"/>
      <c r="Z405" s="288"/>
      <c r="AA405" s="288"/>
      <c r="AB405" s="288"/>
      <c r="AC405" s="288"/>
      <c r="AD405" s="288"/>
      <c r="AE405" s="288"/>
      <c r="AF405" s="288"/>
      <c r="AG405" s="288"/>
      <c r="AH405" s="288"/>
      <c r="AI405" s="288"/>
      <c r="AJ405" s="288"/>
      <c r="AK405" s="288"/>
      <c r="AL405" s="288"/>
      <c r="AM405" s="288"/>
      <c r="AN405" s="288"/>
      <c r="AO405" s="288"/>
      <c r="AP405" s="288"/>
      <c r="AQ405" s="288"/>
      <c r="AR405" s="288"/>
      <c r="AS405" s="577"/>
    </row>
    <row r="406" spans="1:10" ht="12.75">
      <c r="A406" s="585"/>
      <c r="B406" s="580"/>
      <c r="C406" s="581"/>
      <c r="D406" s="581"/>
      <c r="F406" s="296"/>
      <c r="G406" s="296"/>
      <c r="H406" s="296"/>
      <c r="I406" s="296"/>
      <c r="J406" s="296"/>
    </row>
    <row r="407" spans="1:4" ht="12.75" hidden="1">
      <c r="A407" s="577"/>
      <c r="C407" s="292"/>
      <c r="D407" s="292"/>
    </row>
    <row r="408" spans="3:4" ht="12.75" hidden="1">
      <c r="C408" s="292"/>
      <c r="D408" s="292"/>
    </row>
    <row r="409" spans="1:4" ht="12.75">
      <c r="A409" s="593" t="str">
        <f>X4</f>
        <v>на 1 января 2024г.</v>
      </c>
      <c r="C409" s="292"/>
      <c r="D409" s="292"/>
    </row>
    <row r="410" spans="1:4" ht="12.75">
      <c r="A410" s="587"/>
      <c r="C410" s="292"/>
      <c r="D410" s="292"/>
    </row>
    <row r="411" spans="3:4" ht="12.75">
      <c r="C411" s="292"/>
      <c r="D411" s="292"/>
    </row>
    <row r="412" spans="3:4" ht="12.75">
      <c r="C412" s="292"/>
      <c r="D412" s="292"/>
    </row>
    <row r="413" spans="3:4" ht="12.75">
      <c r="C413" s="292"/>
      <c r="D413" s="292"/>
    </row>
    <row r="414" spans="3:4" ht="12.75">
      <c r="C414" s="292"/>
      <c r="D414" s="292"/>
    </row>
    <row r="415" spans="3:4" ht="16.5" customHeight="1">
      <c r="C415" s="292"/>
      <c r="D415" s="292"/>
    </row>
    <row r="416" spans="3:4" ht="12.75">
      <c r="C416" s="292"/>
      <c r="D416" s="292"/>
    </row>
    <row r="417" spans="3:4" ht="12.75">
      <c r="C417" s="292"/>
      <c r="D417" s="292"/>
    </row>
    <row r="418" spans="3:4" ht="12.75">
      <c r="C418" s="292"/>
      <c r="D418" s="292"/>
    </row>
    <row r="419" spans="3:4" ht="12.75">
      <c r="C419" s="292"/>
      <c r="D419" s="292"/>
    </row>
    <row r="420" spans="3:4" ht="12.75">
      <c r="C420" s="292"/>
      <c r="D420" s="292"/>
    </row>
    <row r="421" spans="3:4" ht="12.75">
      <c r="C421" s="292"/>
      <c r="D421" s="292"/>
    </row>
    <row r="422" spans="3:4" ht="12.75">
      <c r="C422" s="292"/>
      <c r="D422" s="292"/>
    </row>
    <row r="423" spans="3:4" ht="12.75">
      <c r="C423" s="292"/>
      <c r="D423" s="292"/>
    </row>
    <row r="424" spans="3:4" ht="12.75">
      <c r="C424" s="292"/>
      <c r="D424" s="292"/>
    </row>
    <row r="425" spans="3:4" ht="12.75">
      <c r="C425" s="292"/>
      <c r="D425" s="292"/>
    </row>
    <row r="426" spans="3:4" ht="12.75">
      <c r="C426" s="292"/>
      <c r="D426" s="292"/>
    </row>
  </sheetData>
  <sheetProtection/>
  <mergeCells count="211"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  <mergeCell ref="S219:S220"/>
    <mergeCell ref="T219:T220"/>
    <mergeCell ref="W219:W220"/>
    <mergeCell ref="K180:K181"/>
    <mergeCell ref="M180:M181"/>
    <mergeCell ref="S180:S181"/>
    <mergeCell ref="W180:W181"/>
    <mergeCell ref="Y180:Y181"/>
    <mergeCell ref="K182:K183"/>
    <mergeCell ref="M182:M183"/>
    <mergeCell ref="S182:S183"/>
    <mergeCell ref="W182:W183"/>
    <mergeCell ref="Y182:Y183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V144:V145"/>
    <mergeCell ref="W144:W145"/>
    <mergeCell ref="X144:X145"/>
    <mergeCell ref="Z144:Z145"/>
    <mergeCell ref="AA144:AA145"/>
    <mergeCell ref="AB144:AB145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B144:B145"/>
    <mergeCell ref="C144:C145"/>
    <mergeCell ref="D144:D145"/>
    <mergeCell ref="F144:F145"/>
    <mergeCell ref="G144:G145"/>
    <mergeCell ref="H144:H145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AF121:AF122"/>
    <mergeCell ref="AG121:AG122"/>
    <mergeCell ref="AH121:AH122"/>
    <mergeCell ref="AM121:AM122"/>
    <mergeCell ref="AN121:AN122"/>
    <mergeCell ref="AQ121:AQ122"/>
    <mergeCell ref="X121:X122"/>
    <mergeCell ref="Y121:Y122"/>
    <mergeCell ref="Z121:Z122"/>
    <mergeCell ref="AC121:AC122"/>
    <mergeCell ref="AD121:AD122"/>
    <mergeCell ref="AE121:AE122"/>
    <mergeCell ref="L121:L122"/>
    <mergeCell ref="M121:M122"/>
    <mergeCell ref="N121:N122"/>
    <mergeCell ref="S121:S122"/>
    <mergeCell ref="T121:T122"/>
    <mergeCell ref="W121:W12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AE111:AE112"/>
    <mergeCell ref="AF111:AF112"/>
    <mergeCell ref="AG111:AG112"/>
    <mergeCell ref="AH111:AH112"/>
    <mergeCell ref="AM111:AM112"/>
    <mergeCell ref="AN111:AN112"/>
    <mergeCell ref="W111:W112"/>
    <mergeCell ref="X111:X112"/>
    <mergeCell ref="Y111:Y112"/>
    <mergeCell ref="Z111:Z112"/>
    <mergeCell ref="AC111:AC112"/>
    <mergeCell ref="AD111:AD112"/>
    <mergeCell ref="K111:K112"/>
    <mergeCell ref="L111:L112"/>
    <mergeCell ref="M111:M112"/>
    <mergeCell ref="N111:N112"/>
    <mergeCell ref="S111:S112"/>
    <mergeCell ref="T111:T112"/>
    <mergeCell ref="B111:B112"/>
    <mergeCell ref="C111:C112"/>
    <mergeCell ref="E111:E112"/>
    <mergeCell ref="F111:F112"/>
    <mergeCell ref="I111:I112"/>
    <mergeCell ref="J111:J11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T41:T42"/>
    <mergeCell ref="AE41:AE42"/>
    <mergeCell ref="AF41:AF42"/>
    <mergeCell ref="AG41:AG42"/>
    <mergeCell ref="AH41:AH42"/>
    <mergeCell ref="AM41:AM42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B26:B27"/>
    <mergeCell ref="C26:C27"/>
    <mergeCell ref="D26:D27"/>
    <mergeCell ref="E26:E27"/>
    <mergeCell ref="F26:F27"/>
    <mergeCell ref="I26:I27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W5:X5"/>
    <mergeCell ref="AQ5:AR5"/>
    <mergeCell ref="B6:X6"/>
    <mergeCell ref="AQ6:AR6"/>
    <mergeCell ref="W7:X7"/>
    <mergeCell ref="AQ7:AR7"/>
    <mergeCell ref="B1:B3"/>
    <mergeCell ref="K1:AG2"/>
    <mergeCell ref="AQ2:AR2"/>
    <mergeCell ref="W3:X3"/>
    <mergeCell ref="AQ3:AR3"/>
    <mergeCell ref="AQ4:AR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2024-01-09T13:19:44Z</cp:lastPrinted>
  <dcterms:modified xsi:type="dcterms:W3CDTF">2024-01-09T13:20:15Z</dcterms:modified>
  <cp:category/>
  <cp:version/>
  <cp:contentType/>
  <cp:contentStatus/>
</cp:coreProperties>
</file>