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КСП\за 2023 год\"/>
    </mc:Choice>
  </mc:AlternateContent>
  <bookViews>
    <workbookView xWindow="0" yWindow="0" windowWidth="28800" windowHeight="11835"/>
  </bookViews>
  <sheets>
    <sheet name="Приложение 1" sheetId="2" r:id="rId1"/>
    <sheet name="Приложение 2" sheetId="7" r:id="rId2"/>
    <sheet name="Приложение 3" sheetId="5" state="hidden" r:id="rId3"/>
    <sheet name="Приложение 33" sheetId="9" r:id="rId4"/>
    <sheet name="Приложение 4" sheetId="8" r:id="rId5"/>
  </sheets>
  <externalReferences>
    <externalReference r:id="rId6"/>
  </externalReferences>
  <definedNames>
    <definedName name="_xlnm.Print_Titles" localSheetId="0">'Приложение 1'!$11:$12</definedName>
    <definedName name="_xlnm.Print_Titles" localSheetId="1">'Приложение 2'!#REF!</definedName>
    <definedName name="_xlnm.Print_Titles" localSheetId="2">'Приложение 3'!$9:$9</definedName>
    <definedName name="_xlnm.Print_Titles" localSheetId="3">'Приложение 33'!#REF!</definedName>
  </definedNames>
  <calcPr calcId="152511"/>
</workbook>
</file>

<file path=xl/calcChain.xml><?xml version="1.0" encoding="utf-8"?>
<calcChain xmlns="http://schemas.openxmlformats.org/spreadsheetml/2006/main">
  <c r="L38" i="9" l="1"/>
  <c r="L45" i="9"/>
  <c r="L46" i="9"/>
  <c r="L47" i="9"/>
  <c r="M38" i="7"/>
  <c r="M45" i="7"/>
  <c r="M46" i="7"/>
  <c r="L102" i="9" l="1"/>
  <c r="L97" i="9"/>
  <c r="L92" i="9"/>
  <c r="L90" i="9"/>
  <c r="L85" i="9"/>
  <c r="L82" i="9"/>
  <c r="L79" i="9"/>
  <c r="L76" i="9"/>
  <c r="L72" i="9"/>
  <c r="L67" i="9"/>
  <c r="L63" i="9"/>
  <c r="L59" i="9"/>
  <c r="L54" i="9"/>
  <c r="L52" i="9"/>
  <c r="L44" i="9"/>
  <c r="L41" i="9"/>
  <c r="L37" i="9"/>
  <c r="L34" i="9"/>
  <c r="L30" i="9"/>
  <c r="L27" i="9"/>
  <c r="L24" i="9"/>
  <c r="L21" i="9"/>
  <c r="L19" i="9"/>
  <c r="L17" i="9"/>
  <c r="L14" i="9"/>
  <c r="L119" i="9" l="1"/>
  <c r="K119" i="9"/>
  <c r="J119" i="9"/>
  <c r="L118" i="9"/>
  <c r="K118" i="9"/>
  <c r="J118" i="9"/>
  <c r="L117" i="9"/>
  <c r="L116" i="9"/>
  <c r="L115" i="9"/>
  <c r="L114" i="9"/>
  <c r="L113" i="9"/>
  <c r="L121" i="9" s="1"/>
  <c r="L122" i="9" s="1"/>
  <c r="L110" i="9"/>
  <c r="L104" i="9"/>
  <c r="K102" i="9"/>
  <c r="J102" i="9"/>
  <c r="L101" i="9"/>
  <c r="L99" i="9" s="1"/>
  <c r="L98" i="9" s="1"/>
  <c r="K97" i="9"/>
  <c r="K115" i="9" s="1"/>
  <c r="J97" i="9"/>
  <c r="J115" i="9" s="1"/>
  <c r="L96" i="9"/>
  <c r="L95" i="9" s="1"/>
  <c r="L94" i="9" s="1"/>
  <c r="L93" i="9" s="1"/>
  <c r="K92" i="9"/>
  <c r="K91" i="9" s="1"/>
  <c r="J92" i="9"/>
  <c r="J91" i="9" s="1"/>
  <c r="L91" i="9"/>
  <c r="K90" i="9"/>
  <c r="K89" i="9" s="1"/>
  <c r="K88" i="9" s="1"/>
  <c r="K87" i="9" s="1"/>
  <c r="K86" i="9" s="1"/>
  <c r="J90" i="9"/>
  <c r="J89" i="9" s="1"/>
  <c r="J88" i="9" s="1"/>
  <c r="J87" i="9" s="1"/>
  <c r="J86" i="9" s="1"/>
  <c r="L89" i="9"/>
  <c r="L88" i="9" s="1"/>
  <c r="L87" i="9" s="1"/>
  <c r="L86" i="9" s="1"/>
  <c r="K85" i="9"/>
  <c r="K84" i="9" s="1"/>
  <c r="K83" i="9" s="1"/>
  <c r="J85" i="9"/>
  <c r="J84" i="9" s="1"/>
  <c r="J83" i="9" s="1"/>
  <c r="L84" i="9"/>
  <c r="L83" i="9" s="1"/>
  <c r="K82" i="9"/>
  <c r="J82" i="9"/>
  <c r="J81" i="9" s="1"/>
  <c r="J80" i="9" s="1"/>
  <c r="L81" i="9"/>
  <c r="L80" i="9" s="1"/>
  <c r="K81" i="9"/>
  <c r="K80" i="9" s="1"/>
  <c r="K79" i="9"/>
  <c r="K78" i="9" s="1"/>
  <c r="K77" i="9" s="1"/>
  <c r="J79" i="9"/>
  <c r="J78" i="9" s="1"/>
  <c r="J77" i="9" s="1"/>
  <c r="L78" i="9"/>
  <c r="L77" i="9" s="1"/>
  <c r="K76" i="9"/>
  <c r="K75" i="9" s="1"/>
  <c r="K74" i="9" s="1"/>
  <c r="J76" i="9"/>
  <c r="J75" i="9" s="1"/>
  <c r="J74" i="9" s="1"/>
  <c r="L75" i="9"/>
  <c r="L74" i="9" s="1"/>
  <c r="K72" i="9"/>
  <c r="K71" i="9" s="1"/>
  <c r="K70" i="9" s="1"/>
  <c r="K69" i="9" s="1"/>
  <c r="J72" i="9"/>
  <c r="J71" i="9" s="1"/>
  <c r="J70" i="9" s="1"/>
  <c r="J69" i="9" s="1"/>
  <c r="L71" i="9"/>
  <c r="L70" i="9" s="1"/>
  <c r="L69" i="9" s="1"/>
  <c r="K67" i="9"/>
  <c r="K66" i="9" s="1"/>
  <c r="K65" i="9" s="1"/>
  <c r="K64" i="9" s="1"/>
  <c r="J67" i="9"/>
  <c r="J66" i="9" s="1"/>
  <c r="J65" i="9" s="1"/>
  <c r="J64" i="9" s="1"/>
  <c r="L66" i="9"/>
  <c r="L65" i="9" s="1"/>
  <c r="L64" i="9" s="1"/>
  <c r="K63" i="9"/>
  <c r="K62" i="9" s="1"/>
  <c r="K61" i="9" s="1"/>
  <c r="J63" i="9"/>
  <c r="J62" i="9" s="1"/>
  <c r="J61" i="9" s="1"/>
  <c r="L62" i="9"/>
  <c r="L61" i="9" s="1"/>
  <c r="K59" i="9"/>
  <c r="K58" i="9" s="1"/>
  <c r="K57" i="9" s="1"/>
  <c r="K56" i="9" s="1"/>
  <c r="K55" i="9" s="1"/>
  <c r="J59" i="9"/>
  <c r="J58" i="9" s="1"/>
  <c r="J57" i="9" s="1"/>
  <c r="J56" i="9" s="1"/>
  <c r="J55" i="9" s="1"/>
  <c r="L58" i="9"/>
  <c r="L57" i="9" s="1"/>
  <c r="L56" i="9" s="1"/>
  <c r="L55" i="9" s="1"/>
  <c r="K54" i="9"/>
  <c r="K53" i="9" s="1"/>
  <c r="J54" i="9"/>
  <c r="J53" i="9" s="1"/>
  <c r="L53" i="9"/>
  <c r="K52" i="9"/>
  <c r="K51" i="9" s="1"/>
  <c r="J52" i="9"/>
  <c r="J51" i="9" s="1"/>
  <c r="L51" i="9"/>
  <c r="K44" i="9"/>
  <c r="K43" i="9" s="1"/>
  <c r="K42" i="9" s="1"/>
  <c r="J44" i="9"/>
  <c r="L43" i="9"/>
  <c r="L42" i="9" s="1"/>
  <c r="J43" i="9"/>
  <c r="J42" i="9" s="1"/>
  <c r="K41" i="9"/>
  <c r="K40" i="9" s="1"/>
  <c r="K39" i="9" s="1"/>
  <c r="J41" i="9"/>
  <c r="J40" i="9" s="1"/>
  <c r="J39" i="9" s="1"/>
  <c r="L40" i="9"/>
  <c r="L39" i="9" s="1"/>
  <c r="K37" i="9"/>
  <c r="K36" i="9" s="1"/>
  <c r="K35" i="9" s="1"/>
  <c r="J37" i="9"/>
  <c r="J36" i="9" s="1"/>
  <c r="J35" i="9" s="1"/>
  <c r="L36" i="9"/>
  <c r="L35" i="9" s="1"/>
  <c r="K34" i="9"/>
  <c r="K33" i="9" s="1"/>
  <c r="K32" i="9" s="1"/>
  <c r="J34" i="9"/>
  <c r="J33" i="9" s="1"/>
  <c r="J32" i="9" s="1"/>
  <c r="L33" i="9"/>
  <c r="L32" i="9" s="1"/>
  <c r="K30" i="9"/>
  <c r="K29" i="9" s="1"/>
  <c r="K28" i="9" s="1"/>
  <c r="J30" i="9"/>
  <c r="J29" i="9" s="1"/>
  <c r="J28" i="9" s="1"/>
  <c r="L29" i="9"/>
  <c r="L28" i="9" s="1"/>
  <c r="L26" i="9"/>
  <c r="L25" i="9"/>
  <c r="K24" i="9"/>
  <c r="K23" i="9" s="1"/>
  <c r="K22" i="9" s="1"/>
  <c r="J24" i="9"/>
  <c r="J23" i="9" s="1"/>
  <c r="J22" i="9" s="1"/>
  <c r="L23" i="9"/>
  <c r="L22" i="9" s="1"/>
  <c r="K21" i="9"/>
  <c r="J21" i="9"/>
  <c r="J117" i="9" s="1"/>
  <c r="L20" i="9"/>
  <c r="K19" i="9"/>
  <c r="K18" i="9" s="1"/>
  <c r="J19" i="9"/>
  <c r="J18" i="9" s="1"/>
  <c r="L18" i="9"/>
  <c r="K17" i="9"/>
  <c r="K113" i="9" s="1"/>
  <c r="K121" i="9" s="1"/>
  <c r="K122" i="9" s="1"/>
  <c r="J17" i="9"/>
  <c r="L16" i="9"/>
  <c r="K14" i="9"/>
  <c r="K13" i="9" s="1"/>
  <c r="K12" i="9" s="1"/>
  <c r="J14" i="9"/>
  <c r="J13" i="9" s="1"/>
  <c r="J12" i="9" s="1"/>
  <c r="L13" i="9"/>
  <c r="L12" i="9" s="1"/>
  <c r="M25" i="7"/>
  <c r="M26" i="7"/>
  <c r="H22" i="2"/>
  <c r="H14" i="2"/>
  <c r="H45" i="2"/>
  <c r="J113" i="9" l="1"/>
  <c r="J121" i="9" s="1"/>
  <c r="J122" i="9" s="1"/>
  <c r="J60" i="9"/>
  <c r="K60" i="9"/>
  <c r="J31" i="9"/>
  <c r="K50" i="9"/>
  <c r="K49" i="9" s="1"/>
  <c r="K48" i="9" s="1"/>
  <c r="K105" i="9" s="1"/>
  <c r="L60" i="9"/>
  <c r="L31" i="9"/>
  <c r="L50" i="9"/>
  <c r="L49" i="9" s="1"/>
  <c r="L48" i="9" s="1"/>
  <c r="L105" i="9" s="1"/>
  <c r="K38" i="9"/>
  <c r="K73" i="9"/>
  <c r="K117" i="9"/>
  <c r="K31" i="9"/>
  <c r="J104" i="9"/>
  <c r="L73" i="9"/>
  <c r="L68" i="9" s="1"/>
  <c r="K104" i="9"/>
  <c r="K116" i="9"/>
  <c r="J16" i="9"/>
  <c r="J20" i="9"/>
  <c r="J15" i="9" s="1"/>
  <c r="J11" i="9" s="1"/>
  <c r="K16" i="9"/>
  <c r="K20" i="9"/>
  <c r="L15" i="9"/>
  <c r="J73" i="9"/>
  <c r="J68" i="9" s="1"/>
  <c r="K68" i="9"/>
  <c r="J38" i="9"/>
  <c r="J50" i="9"/>
  <c r="J49" i="9" s="1"/>
  <c r="J48" i="9" s="1"/>
  <c r="J105" i="9" s="1"/>
  <c r="J114" i="9"/>
  <c r="K114" i="9"/>
  <c r="J110" i="9"/>
  <c r="J96" i="9"/>
  <c r="J95" i="9" s="1"/>
  <c r="J94" i="9" s="1"/>
  <c r="J93" i="9" s="1"/>
  <c r="K110" i="9"/>
  <c r="K96" i="9"/>
  <c r="K95" i="9" s="1"/>
  <c r="K94" i="9" s="1"/>
  <c r="K93" i="9" s="1"/>
  <c r="J101" i="9"/>
  <c r="J99" i="9" s="1"/>
  <c r="J98" i="9" s="1"/>
  <c r="J116" i="9"/>
  <c r="K101" i="9"/>
  <c r="K99" i="9" s="1"/>
  <c r="K98" i="9" s="1"/>
  <c r="K15" i="9" l="1"/>
  <c r="K108" i="9" s="1"/>
  <c r="L108" i="9"/>
  <c r="L11" i="9"/>
  <c r="L10" i="9" s="1"/>
  <c r="L103" i="9" s="1"/>
  <c r="J10" i="9"/>
  <c r="J103" i="9" s="1"/>
  <c r="J108" i="9"/>
  <c r="K11" i="9"/>
  <c r="K10" i="9" s="1"/>
  <c r="K103" i="9" s="1"/>
  <c r="L106" i="9" l="1"/>
  <c r="L9" i="9"/>
  <c r="K106" i="9"/>
  <c r="K9" i="9"/>
  <c r="J106" i="9"/>
  <c r="J9" i="9"/>
  <c r="M119" i="7" l="1"/>
  <c r="L102" i="7"/>
  <c r="L101" i="7" s="1"/>
  <c r="L99" i="7" s="1"/>
  <c r="L98" i="7" s="1"/>
  <c r="K102" i="7"/>
  <c r="L97" i="7"/>
  <c r="L115" i="7" s="1"/>
  <c r="K97" i="7"/>
  <c r="K96" i="7" s="1"/>
  <c r="K95" i="7" s="1"/>
  <c r="K94" i="7" s="1"/>
  <c r="K93" i="7" s="1"/>
  <c r="L92" i="7"/>
  <c r="L91" i="7" s="1"/>
  <c r="K92" i="7"/>
  <c r="M91" i="7"/>
  <c r="L90" i="7"/>
  <c r="L89" i="7" s="1"/>
  <c r="L88" i="7" s="1"/>
  <c r="K90" i="7"/>
  <c r="M84" i="7"/>
  <c r="M83" i="7" s="1"/>
  <c r="L85" i="7"/>
  <c r="L84" i="7" s="1"/>
  <c r="L83" i="7" s="1"/>
  <c r="K85" i="7"/>
  <c r="K84" i="7" s="1"/>
  <c r="K83" i="7" s="1"/>
  <c r="L82" i="7"/>
  <c r="L81" i="7" s="1"/>
  <c r="L80" i="7" s="1"/>
  <c r="K82" i="7"/>
  <c r="M78" i="7"/>
  <c r="M77" i="7" s="1"/>
  <c r="L79" i="7"/>
  <c r="L78" i="7" s="1"/>
  <c r="L77" i="7" s="1"/>
  <c r="K79" i="7"/>
  <c r="K78" i="7" s="1"/>
  <c r="K77" i="7" s="1"/>
  <c r="L76" i="7"/>
  <c r="L75" i="7" s="1"/>
  <c r="L74" i="7" s="1"/>
  <c r="K76" i="7"/>
  <c r="M75" i="7" s="1"/>
  <c r="M74" i="7" s="1"/>
  <c r="L72" i="7"/>
  <c r="L71" i="7" s="1"/>
  <c r="L70" i="7" s="1"/>
  <c r="L69" i="7" s="1"/>
  <c r="K72" i="7"/>
  <c r="L67" i="7"/>
  <c r="L66" i="7" s="1"/>
  <c r="L65" i="7" s="1"/>
  <c r="L64" i="7" s="1"/>
  <c r="K67" i="7"/>
  <c r="M66" i="7" s="1"/>
  <c r="M65" i="7" s="1"/>
  <c r="M64" i="7" s="1"/>
  <c r="M62" i="7"/>
  <c r="M61" i="7" s="1"/>
  <c r="L63" i="7"/>
  <c r="L62" i="7" s="1"/>
  <c r="L61" i="7" s="1"/>
  <c r="K63" i="7"/>
  <c r="K62" i="7" s="1"/>
  <c r="K61" i="7" s="1"/>
  <c r="M58" i="7"/>
  <c r="M57" i="7" s="1"/>
  <c r="M56" i="7" s="1"/>
  <c r="M55" i="7" s="1"/>
  <c r="L59" i="7"/>
  <c r="L58" i="7" s="1"/>
  <c r="L57" i="7" s="1"/>
  <c r="L56" i="7" s="1"/>
  <c r="L55" i="7" s="1"/>
  <c r="K59" i="7"/>
  <c r="K58" i="7" s="1"/>
  <c r="K57" i="7" s="1"/>
  <c r="K56" i="7" s="1"/>
  <c r="K55" i="7" s="1"/>
  <c r="L54" i="7"/>
  <c r="M53" i="7" s="1"/>
  <c r="K54" i="7"/>
  <c r="K53" i="7" s="1"/>
  <c r="L52" i="7"/>
  <c r="L51" i="7" s="1"/>
  <c r="K52" i="7"/>
  <c r="K51" i="7" s="1"/>
  <c r="L44" i="7"/>
  <c r="L43" i="7" s="1"/>
  <c r="L42" i="7" s="1"/>
  <c r="K44" i="7"/>
  <c r="K43" i="7" s="1"/>
  <c r="K42" i="7" s="1"/>
  <c r="L41" i="7"/>
  <c r="L40" i="7" s="1"/>
  <c r="K41" i="7"/>
  <c r="K40" i="7" s="1"/>
  <c r="M40" i="7"/>
  <c r="M39" i="7" s="1"/>
  <c r="L118" i="7"/>
  <c r="L37" i="7"/>
  <c r="L36" i="7" s="1"/>
  <c r="L35" i="7" s="1"/>
  <c r="K37" i="7"/>
  <c r="L34" i="7"/>
  <c r="K34" i="7"/>
  <c r="K33" i="7" s="1"/>
  <c r="K32" i="7" s="1"/>
  <c r="L30" i="7"/>
  <c r="L29" i="7" s="1"/>
  <c r="L28" i="7" s="1"/>
  <c r="K30" i="7"/>
  <c r="L24" i="7"/>
  <c r="L23" i="7" s="1"/>
  <c r="L22" i="7" s="1"/>
  <c r="K24" i="7"/>
  <c r="K23" i="7" s="1"/>
  <c r="K22" i="7" s="1"/>
  <c r="L21" i="7"/>
  <c r="L20" i="7" s="1"/>
  <c r="K21" i="7"/>
  <c r="L19" i="7"/>
  <c r="L18" i="7" s="1"/>
  <c r="K19" i="7"/>
  <c r="K18" i="7" s="1"/>
  <c r="L17" i="7"/>
  <c r="L16" i="7" s="1"/>
  <c r="K17" i="7"/>
  <c r="K16" i="7" s="1"/>
  <c r="L14" i="7"/>
  <c r="L13" i="7" s="1"/>
  <c r="L12" i="7" s="1"/>
  <c r="K14" i="7"/>
  <c r="K13" i="7" s="1"/>
  <c r="K12" i="7" s="1"/>
  <c r="M60" i="7" l="1"/>
  <c r="L39" i="7"/>
  <c r="L110" i="7"/>
  <c r="K50" i="7"/>
  <c r="K49" i="7" s="1"/>
  <c r="K48" i="7" s="1"/>
  <c r="K39" i="7"/>
  <c r="M43" i="7"/>
  <c r="M42" i="7" s="1"/>
  <c r="K113" i="7"/>
  <c r="K121" i="7" s="1"/>
  <c r="K122" i="7" s="1"/>
  <c r="L33" i="7"/>
  <c r="L32" i="7" s="1"/>
  <c r="L31" i="7" s="1"/>
  <c r="M36" i="7"/>
  <c r="M35" i="7" s="1"/>
  <c r="M71" i="7"/>
  <c r="M70" i="7" s="1"/>
  <c r="M69" i="7" s="1"/>
  <c r="M117" i="7"/>
  <c r="L96" i="7"/>
  <c r="L95" i="7" s="1"/>
  <c r="L94" i="7" s="1"/>
  <c r="L93" i="7" s="1"/>
  <c r="L87" i="7"/>
  <c r="L86" i="7" s="1"/>
  <c r="L15" i="7"/>
  <c r="L38" i="7"/>
  <c r="L53" i="7"/>
  <c r="L50" i="7" s="1"/>
  <c r="L49" i="7" s="1"/>
  <c r="L48" i="7" s="1"/>
  <c r="L105" i="7" s="1"/>
  <c r="K66" i="7"/>
  <c r="K65" i="7" s="1"/>
  <c r="K64" i="7" s="1"/>
  <c r="L116" i="7"/>
  <c r="K114" i="7"/>
  <c r="L117" i="7"/>
  <c r="K29" i="7"/>
  <c r="K28" i="7" s="1"/>
  <c r="K36" i="7"/>
  <c r="K35" i="7" s="1"/>
  <c r="K31" i="7" s="1"/>
  <c r="K91" i="7"/>
  <c r="L119" i="7"/>
  <c r="K71" i="7"/>
  <c r="K70" i="7" s="1"/>
  <c r="K69" i="7" s="1"/>
  <c r="M101" i="7"/>
  <c r="M99" i="7" s="1"/>
  <c r="M98" i="7" s="1"/>
  <c r="M113" i="7"/>
  <c r="M121" i="7" s="1"/>
  <c r="M122" i="7" s="1"/>
  <c r="M16" i="7"/>
  <c r="M13" i="7"/>
  <c r="M12" i="7" s="1"/>
  <c r="M20" i="7"/>
  <c r="L73" i="7"/>
  <c r="L68" i="7" s="1"/>
  <c r="K75" i="7"/>
  <c r="K74" i="7" s="1"/>
  <c r="K101" i="7"/>
  <c r="K99" i="7" s="1"/>
  <c r="K98" i="7" s="1"/>
  <c r="K20" i="7"/>
  <c r="K15" i="7" s="1"/>
  <c r="K117" i="7"/>
  <c r="M33" i="7"/>
  <c r="M32" i="7" s="1"/>
  <c r="M51" i="7"/>
  <c r="K89" i="7"/>
  <c r="K88" i="7" s="1"/>
  <c r="K104" i="7"/>
  <c r="K119" i="7"/>
  <c r="L113" i="7"/>
  <c r="L121" i="7" s="1"/>
  <c r="L122" i="7" s="1"/>
  <c r="K81" i="7"/>
  <c r="K80" i="7" s="1"/>
  <c r="K115" i="7"/>
  <c r="M29" i="7"/>
  <c r="M28" i="7" s="1"/>
  <c r="K118" i="7"/>
  <c r="K116" i="7"/>
  <c r="K110" i="7"/>
  <c r="L114" i="7"/>
  <c r="L60" i="7"/>
  <c r="L104" i="7"/>
  <c r="O95" i="5"/>
  <c r="P94" i="5"/>
  <c r="N94" i="5"/>
  <c r="O94" i="5" s="1"/>
  <c r="P93" i="5"/>
  <c r="N93" i="5"/>
  <c r="O93" i="5" s="1"/>
  <c r="O57" i="5"/>
  <c r="P56" i="5"/>
  <c r="N56" i="5"/>
  <c r="O56" i="5" s="1"/>
  <c r="P55" i="5"/>
  <c r="N55" i="5"/>
  <c r="O55" i="5" s="1"/>
  <c r="M54" i="5"/>
  <c r="O54" i="5" s="1"/>
  <c r="N53" i="5"/>
  <c r="M53" i="5"/>
  <c r="L53" i="5"/>
  <c r="N52" i="5"/>
  <c r="L52" i="5"/>
  <c r="M52" i="5" s="1"/>
  <c r="M50" i="5"/>
  <c r="O50" i="5" s="1"/>
  <c r="O49" i="5" s="1"/>
  <c r="O48" i="5" s="1"/>
  <c r="O47" i="5" s="1"/>
  <c r="P49" i="5"/>
  <c r="P48" i="5" s="1"/>
  <c r="P47" i="5" s="1"/>
  <c r="N49" i="5"/>
  <c r="N48" i="5" s="1"/>
  <c r="N47" i="5" s="1"/>
  <c r="M49" i="5"/>
  <c r="M48" i="5" s="1"/>
  <c r="M47" i="5" s="1"/>
  <c r="L49" i="5"/>
  <c r="L48" i="5" s="1"/>
  <c r="L47" i="5" s="1"/>
  <c r="K49" i="5"/>
  <c r="K48" i="5" s="1"/>
  <c r="K47" i="5" s="1"/>
  <c r="K116" i="5"/>
  <c r="K115" i="5" s="1"/>
  <c r="K114" i="5" s="1"/>
  <c r="K113" i="5" s="1"/>
  <c r="K112" i="5" s="1"/>
  <c r="P115" i="5"/>
  <c r="P114" i="5" s="1"/>
  <c r="P113" i="5" s="1"/>
  <c r="P112" i="5" s="1"/>
  <c r="N115" i="5"/>
  <c r="N114" i="5" s="1"/>
  <c r="N113" i="5" s="1"/>
  <c r="N112" i="5" s="1"/>
  <c r="L115" i="5"/>
  <c r="L114" i="5" s="1"/>
  <c r="L113" i="5" s="1"/>
  <c r="L112" i="5" s="1"/>
  <c r="K108" i="7" l="1"/>
  <c r="M118" i="7"/>
  <c r="K38" i="7"/>
  <c r="M110" i="7"/>
  <c r="M31" i="7"/>
  <c r="M116" i="7"/>
  <c r="M50" i="7"/>
  <c r="M49" i="7" s="1"/>
  <c r="M48" i="7" s="1"/>
  <c r="M105" i="7" s="1"/>
  <c r="K87" i="7"/>
  <c r="K86" i="7" s="1"/>
  <c r="L108" i="7"/>
  <c r="K60" i="7"/>
  <c r="L11" i="7"/>
  <c r="L10" i="7" s="1"/>
  <c r="L103" i="7" s="1"/>
  <c r="K105" i="7"/>
  <c r="M23" i="7"/>
  <c r="M22" i="7" s="1"/>
  <c r="M96" i="7"/>
  <c r="M95" i="7" s="1"/>
  <c r="M94" i="7" s="1"/>
  <c r="M93" i="7" s="1"/>
  <c r="M115" i="7"/>
  <c r="M81" i="7"/>
  <c r="M80" i="7" s="1"/>
  <c r="M73" i="7" s="1"/>
  <c r="M68" i="7" s="1"/>
  <c r="K73" i="7"/>
  <c r="K68" i="7" s="1"/>
  <c r="K11" i="7"/>
  <c r="K10" i="7" s="1"/>
  <c r="M114" i="7"/>
  <c r="M18" i="7"/>
  <c r="M15" i="7" s="1"/>
  <c r="M89" i="7"/>
  <c r="M88" i="7" s="1"/>
  <c r="M104" i="7"/>
  <c r="O53" i="5"/>
  <c r="O52" i="5"/>
  <c r="M116" i="5"/>
  <c r="M11" i="7" l="1"/>
  <c r="M10" i="7" s="1"/>
  <c r="M87" i="7"/>
  <c r="M86" i="7" s="1"/>
  <c r="K103" i="7"/>
  <c r="K9" i="7" s="1"/>
  <c r="M108" i="7"/>
  <c r="L9" i="7"/>
  <c r="L106" i="7"/>
  <c r="O116" i="5"/>
  <c r="O115" i="5" s="1"/>
  <c r="O114" i="5" s="1"/>
  <c r="O113" i="5" s="1"/>
  <c r="O112" i="5" s="1"/>
  <c r="M115" i="5"/>
  <c r="M114" i="5" s="1"/>
  <c r="M113" i="5" s="1"/>
  <c r="M112" i="5" s="1"/>
  <c r="H32" i="2"/>
  <c r="H31" i="2"/>
  <c r="H30" i="2" s="1"/>
  <c r="H27" i="2"/>
  <c r="H25" i="2"/>
  <c r="N97" i="5"/>
  <c r="N96" i="5" s="1"/>
  <c r="N92" i="5" s="1"/>
  <c r="N41" i="5"/>
  <c r="N40" i="5" s="1"/>
  <c r="N21" i="5"/>
  <c r="N33" i="5"/>
  <c r="N34" i="5"/>
  <c r="N31" i="5"/>
  <c r="N30" i="5" s="1"/>
  <c r="M103" i="7" l="1"/>
  <c r="M9" i="7" s="1"/>
  <c r="D17" i="8" s="1"/>
  <c r="H24" i="2"/>
  <c r="H21" i="2" s="1"/>
  <c r="K106" i="7"/>
  <c r="F17" i="8"/>
  <c r="F16" i="8" s="1"/>
  <c r="F15" i="8" s="1"/>
  <c r="F14" i="8" s="1"/>
  <c r="E16" i="8"/>
  <c r="E15" i="8" s="1"/>
  <c r="E14" i="8" s="1"/>
  <c r="F13" i="8"/>
  <c r="F12" i="8" s="1"/>
  <c r="F11" i="8" s="1"/>
  <c r="F10" i="8" s="1"/>
  <c r="F9" i="8" s="1"/>
  <c r="F18" i="8" s="1"/>
  <c r="E12" i="8"/>
  <c r="E11" i="8" s="1"/>
  <c r="E10" i="8" s="1"/>
  <c r="E9" i="8" s="1"/>
  <c r="E18" i="8" s="1"/>
  <c r="N110" i="5"/>
  <c r="N109" i="5" s="1"/>
  <c r="N59" i="5"/>
  <c r="N58" i="5" s="1"/>
  <c r="N51" i="5" s="1"/>
  <c r="M124" i="5"/>
  <c r="M123" i="5" s="1"/>
  <c r="M122" i="5" s="1"/>
  <c r="L124" i="5"/>
  <c r="L123" i="5" s="1"/>
  <c r="L122" i="5" s="1"/>
  <c r="O121" i="5"/>
  <c r="O120" i="5" s="1"/>
  <c r="O119" i="5" s="1"/>
  <c r="O118" i="5" s="1"/>
  <c r="O117" i="5" s="1"/>
  <c r="N120" i="5"/>
  <c r="N119" i="5" s="1"/>
  <c r="N118" i="5" s="1"/>
  <c r="N117" i="5" s="1"/>
  <c r="M120" i="5"/>
  <c r="M119" i="5" s="1"/>
  <c r="M118" i="5" s="1"/>
  <c r="M117" i="5" s="1"/>
  <c r="L120" i="5"/>
  <c r="L119" i="5" s="1"/>
  <c r="L118" i="5" s="1"/>
  <c r="L117" i="5" s="1"/>
  <c r="K120" i="5"/>
  <c r="K119" i="5" s="1"/>
  <c r="K118" i="5" s="1"/>
  <c r="K117" i="5" s="1"/>
  <c r="O108" i="5"/>
  <c r="O107" i="5" s="1"/>
  <c r="O106" i="5" s="1"/>
  <c r="N107" i="5"/>
  <c r="N106" i="5" s="1"/>
  <c r="M107" i="5"/>
  <c r="M106" i="5" s="1"/>
  <c r="L107" i="5"/>
  <c r="L106" i="5" s="1"/>
  <c r="K107" i="5"/>
  <c r="K106" i="5" s="1"/>
  <c r="O105" i="5"/>
  <c r="O104" i="5" s="1"/>
  <c r="O103" i="5" s="1"/>
  <c r="N104" i="5"/>
  <c r="N103" i="5" s="1"/>
  <c r="M104" i="5"/>
  <c r="M103" i="5" s="1"/>
  <c r="L104" i="5"/>
  <c r="L103" i="5" s="1"/>
  <c r="K104" i="5"/>
  <c r="K103" i="5" s="1"/>
  <c r="O102" i="5"/>
  <c r="O101" i="5" s="1"/>
  <c r="O100" i="5" s="1"/>
  <c r="N101" i="5"/>
  <c r="N100" i="5" s="1"/>
  <c r="M101" i="5"/>
  <c r="M100" i="5" s="1"/>
  <c r="L101" i="5"/>
  <c r="L100" i="5" s="1"/>
  <c r="K101" i="5"/>
  <c r="K100" i="5" s="1"/>
  <c r="O91" i="5"/>
  <c r="O90" i="5" s="1"/>
  <c r="O89" i="5" s="1"/>
  <c r="O88" i="5" s="1"/>
  <c r="N90" i="5"/>
  <c r="N89" i="5" s="1"/>
  <c r="N88" i="5" s="1"/>
  <c r="M90" i="5"/>
  <c r="M89" i="5" s="1"/>
  <c r="M88" i="5" s="1"/>
  <c r="L90" i="5"/>
  <c r="L89" i="5" s="1"/>
  <c r="L88" i="5" s="1"/>
  <c r="K90" i="5"/>
  <c r="K89" i="5" s="1"/>
  <c r="K88" i="5" s="1"/>
  <c r="O86" i="5"/>
  <c r="O85" i="5" s="1"/>
  <c r="O84" i="5" s="1"/>
  <c r="N86" i="5"/>
  <c r="N85" i="5" s="1"/>
  <c r="N84" i="5" s="1"/>
  <c r="M86" i="5"/>
  <c r="M85" i="5" s="1"/>
  <c r="M84" i="5" s="1"/>
  <c r="L86" i="5"/>
  <c r="L85" i="5" s="1"/>
  <c r="L84" i="5" s="1"/>
  <c r="K86" i="5"/>
  <c r="K85" i="5" s="1"/>
  <c r="K84" i="5" s="1"/>
  <c r="O81" i="5"/>
  <c r="O80" i="5" s="1"/>
  <c r="O79" i="5" s="1"/>
  <c r="O78" i="5" s="1"/>
  <c r="O77" i="5" s="1"/>
  <c r="O76" i="5" s="1"/>
  <c r="N79" i="5"/>
  <c r="N78" i="5" s="1"/>
  <c r="N77" i="5" s="1"/>
  <c r="N76" i="5" s="1"/>
  <c r="K80" i="5"/>
  <c r="K79" i="5" s="1"/>
  <c r="K78" i="5" s="1"/>
  <c r="K77" i="5" s="1"/>
  <c r="K76" i="5" s="1"/>
  <c r="M79" i="5"/>
  <c r="M78" i="5" s="1"/>
  <c r="M77" i="5" s="1"/>
  <c r="M76" i="5" s="1"/>
  <c r="L79" i="5"/>
  <c r="L78" i="5" s="1"/>
  <c r="L77" i="5" s="1"/>
  <c r="L76" i="5" s="1"/>
  <c r="O75" i="5"/>
  <c r="O74" i="5" s="1"/>
  <c r="O73" i="5" s="1"/>
  <c r="O72" i="5" s="1"/>
  <c r="O71" i="5" s="1"/>
  <c r="N74" i="5"/>
  <c r="N73" i="5" s="1"/>
  <c r="N72" i="5" s="1"/>
  <c r="N71" i="5" s="1"/>
  <c r="M74" i="5"/>
  <c r="M73" i="5" s="1"/>
  <c r="M72" i="5" s="1"/>
  <c r="M71" i="5" s="1"/>
  <c r="L74" i="5"/>
  <c r="L73" i="5" s="1"/>
  <c r="L72" i="5" s="1"/>
  <c r="L71" i="5" s="1"/>
  <c r="K74" i="5"/>
  <c r="K73" i="5" s="1"/>
  <c r="K72" i="5" s="1"/>
  <c r="K71" i="5" s="1"/>
  <c r="O69" i="5"/>
  <c r="O68" i="5" s="1"/>
  <c r="N68" i="5"/>
  <c r="M68" i="5"/>
  <c r="L68" i="5"/>
  <c r="K68" i="5"/>
  <c r="K67" i="5"/>
  <c r="K66" i="5"/>
  <c r="O66" i="5" s="1"/>
  <c r="N64" i="5"/>
  <c r="M64" i="5"/>
  <c r="L64" i="5"/>
  <c r="O46" i="5"/>
  <c r="O45" i="5" s="1"/>
  <c r="O44" i="5" s="1"/>
  <c r="O43" i="5" s="1"/>
  <c r="N45" i="5"/>
  <c r="N44" i="5" s="1"/>
  <c r="N43" i="5" s="1"/>
  <c r="M45" i="5"/>
  <c r="M44" i="5" s="1"/>
  <c r="M43" i="5" s="1"/>
  <c r="L45" i="5"/>
  <c r="L44" i="5" s="1"/>
  <c r="L43" i="5" s="1"/>
  <c r="K45" i="5"/>
  <c r="K44" i="5" s="1"/>
  <c r="K43" i="5" s="1"/>
  <c r="O39" i="5"/>
  <c r="O38" i="5" s="1"/>
  <c r="O37" i="5" s="1"/>
  <c r="O36" i="5" s="1"/>
  <c r="N38" i="5"/>
  <c r="N37" i="5" s="1"/>
  <c r="N36" i="5" s="1"/>
  <c r="M38" i="5"/>
  <c r="M37" i="5" s="1"/>
  <c r="M36" i="5" s="1"/>
  <c r="L38" i="5"/>
  <c r="L37" i="5" s="1"/>
  <c r="L36" i="5" s="1"/>
  <c r="K38" i="5"/>
  <c r="K37" i="5" s="1"/>
  <c r="K36" i="5" s="1"/>
  <c r="O32" i="5"/>
  <c r="O31" i="5"/>
  <c r="O30" i="5"/>
  <c r="N28" i="5"/>
  <c r="K29" i="5"/>
  <c r="K28" i="5" s="1"/>
  <c r="M28" i="5"/>
  <c r="L28" i="5"/>
  <c r="O27" i="5"/>
  <c r="O26" i="5" s="1"/>
  <c r="O25" i="5" s="1"/>
  <c r="N25" i="5"/>
  <c r="K26" i="5"/>
  <c r="K25" i="5" s="1"/>
  <c r="M25" i="5"/>
  <c r="L25" i="5"/>
  <c r="O24" i="5"/>
  <c r="O23" i="5"/>
  <c r="K22" i="5"/>
  <c r="K21" i="5" s="1"/>
  <c r="M21" i="5"/>
  <c r="L21" i="5"/>
  <c r="O18" i="5"/>
  <c r="O17" i="5"/>
  <c r="K16" i="5"/>
  <c r="K15" i="5" s="1"/>
  <c r="K14" i="5" s="1"/>
  <c r="K13" i="5" s="1"/>
  <c r="N15" i="5"/>
  <c r="N14" i="5" s="1"/>
  <c r="N13" i="5" s="1"/>
  <c r="M15" i="5"/>
  <c r="M14" i="5" s="1"/>
  <c r="M13" i="5" s="1"/>
  <c r="L15" i="5"/>
  <c r="L14" i="5" s="1"/>
  <c r="L13" i="5" s="1"/>
  <c r="M106" i="7" l="1"/>
  <c r="N99" i="5"/>
  <c r="N63" i="5"/>
  <c r="N62" i="5" s="1"/>
  <c r="N61" i="5" s="1"/>
  <c r="N20" i="5"/>
  <c r="N19" i="5" s="1"/>
  <c r="N12" i="5" s="1"/>
  <c r="L20" i="5"/>
  <c r="L19" i="5" s="1"/>
  <c r="K65" i="5"/>
  <c r="K64" i="5" s="1"/>
  <c r="K63" i="5" s="1"/>
  <c r="K62" i="5" s="1"/>
  <c r="K61" i="5" s="1"/>
  <c r="M20" i="5"/>
  <c r="M19" i="5" s="1"/>
  <c r="O29" i="5"/>
  <c r="O28" i="5" s="1"/>
  <c r="L83" i="5"/>
  <c r="O83" i="5"/>
  <c r="N83" i="5"/>
  <c r="O16" i="5"/>
  <c r="O15" i="5" s="1"/>
  <c r="O14" i="5" s="1"/>
  <c r="O13" i="5" s="1"/>
  <c r="M83" i="5"/>
  <c r="O22" i="5"/>
  <c r="O21" i="5" s="1"/>
  <c r="M63" i="5"/>
  <c r="M62" i="5" s="1"/>
  <c r="M61" i="5" s="1"/>
  <c r="M12" i="5"/>
  <c r="L63" i="5"/>
  <c r="L62" i="5" s="1"/>
  <c r="L61" i="5" s="1"/>
  <c r="K99" i="5"/>
  <c r="O99" i="5"/>
  <c r="M99" i="5"/>
  <c r="K20" i="5"/>
  <c r="K19" i="5" s="1"/>
  <c r="K83" i="5"/>
  <c r="L99" i="5"/>
  <c r="O67" i="5"/>
  <c r="O65" i="5" s="1"/>
  <c r="O64" i="5" s="1"/>
  <c r="O63" i="5" s="1"/>
  <c r="O62" i="5" s="1"/>
  <c r="O61" i="5" s="1"/>
  <c r="L12" i="5" l="1"/>
  <c r="N82" i="5"/>
  <c r="N126" i="5" s="1"/>
  <c r="O20" i="5"/>
  <c r="O19" i="5" s="1"/>
  <c r="O12" i="5" s="1"/>
  <c r="K82" i="5"/>
  <c r="L82" i="5"/>
  <c r="L126" i="5" s="1"/>
  <c r="L11" i="5" s="1"/>
  <c r="L10" i="5" s="1"/>
  <c r="M82" i="5"/>
  <c r="M126" i="5" s="1"/>
  <c r="M11" i="5" s="1"/>
  <c r="M10" i="5" s="1"/>
  <c r="O82" i="5"/>
  <c r="K12" i="5"/>
  <c r="I56" i="2"/>
  <c r="H55" i="2"/>
  <c r="G55" i="2"/>
  <c r="G54" i="2" s="1"/>
  <c r="F55" i="2"/>
  <c r="F54" i="2" s="1"/>
  <c r="E55" i="2"/>
  <c r="E54" i="2" s="1"/>
  <c r="D55" i="2"/>
  <c r="D54" i="2" s="1"/>
  <c r="C55" i="2"/>
  <c r="C54" i="2" s="1"/>
  <c r="I53" i="2"/>
  <c r="H52" i="2"/>
  <c r="H51" i="2" s="1"/>
  <c r="G52" i="2"/>
  <c r="G51" i="2" s="1"/>
  <c r="F52" i="2"/>
  <c r="F51" i="2" s="1"/>
  <c r="E52" i="2"/>
  <c r="E51" i="2" s="1"/>
  <c r="D52" i="2"/>
  <c r="D51" i="2" s="1"/>
  <c r="C52" i="2"/>
  <c r="C51" i="2" s="1"/>
  <c r="I50" i="2"/>
  <c r="H49" i="2"/>
  <c r="G49" i="2"/>
  <c r="F49" i="2"/>
  <c r="E49" i="2"/>
  <c r="D49" i="2"/>
  <c r="C49" i="2"/>
  <c r="I47" i="2"/>
  <c r="G46" i="2"/>
  <c r="G45" i="2" s="1"/>
  <c r="F46" i="2"/>
  <c r="E46" i="2"/>
  <c r="D46" i="2"/>
  <c r="D45" i="2" s="1"/>
  <c r="C46" i="2"/>
  <c r="I40" i="2"/>
  <c r="G39" i="2"/>
  <c r="G38" i="2" s="1"/>
  <c r="F39" i="2"/>
  <c r="F38" i="2" s="1"/>
  <c r="E39" i="2"/>
  <c r="E38" i="2" s="1"/>
  <c r="D39" i="2"/>
  <c r="D38" i="2" s="1"/>
  <c r="C39" i="2"/>
  <c r="C38" i="2" s="1"/>
  <c r="G37" i="2"/>
  <c r="F36" i="2"/>
  <c r="F35" i="2" s="1"/>
  <c r="F34" i="2" s="1"/>
  <c r="E36" i="2"/>
  <c r="E35" i="2" s="1"/>
  <c r="E34" i="2" s="1"/>
  <c r="D36" i="2"/>
  <c r="D35" i="2" s="1"/>
  <c r="D34" i="2" s="1"/>
  <c r="C36" i="2"/>
  <c r="C35" i="2" s="1"/>
  <c r="C34" i="2" s="1"/>
  <c r="G33" i="2"/>
  <c r="I33" i="2" s="1"/>
  <c r="F32" i="2"/>
  <c r="F31" i="2" s="1"/>
  <c r="F30" i="2" s="1"/>
  <c r="E32" i="2"/>
  <c r="E31" i="2" s="1"/>
  <c r="E30" i="2" s="1"/>
  <c r="D32" i="2"/>
  <c r="D31" i="2" s="1"/>
  <c r="D30" i="2" s="1"/>
  <c r="C32" i="2"/>
  <c r="C31" i="2" s="1"/>
  <c r="C30" i="2" s="1"/>
  <c r="G28" i="2"/>
  <c r="I28" i="2" s="1"/>
  <c r="F27" i="2"/>
  <c r="E27" i="2"/>
  <c r="D27" i="2"/>
  <c r="C27" i="2"/>
  <c r="G26" i="2"/>
  <c r="I26" i="2" s="1"/>
  <c r="F25" i="2"/>
  <c r="E25" i="2"/>
  <c r="D25" i="2"/>
  <c r="C25" i="2"/>
  <c r="G23" i="2"/>
  <c r="I23" i="2" s="1"/>
  <c r="F22" i="2"/>
  <c r="E22" i="2"/>
  <c r="D22" i="2"/>
  <c r="C22" i="2"/>
  <c r="I19" i="2"/>
  <c r="H18" i="2"/>
  <c r="G18" i="2"/>
  <c r="G17" i="2" s="1"/>
  <c r="F18" i="2"/>
  <c r="F17" i="2" s="1"/>
  <c r="E18" i="2"/>
  <c r="E17" i="2" s="1"/>
  <c r="D18" i="2"/>
  <c r="D17" i="2" s="1"/>
  <c r="C18" i="2"/>
  <c r="C17" i="2" s="1"/>
  <c r="G16" i="2"/>
  <c r="H16" i="2" s="1"/>
  <c r="I16" i="2" s="1"/>
  <c r="I15" i="2"/>
  <c r="F15" i="2"/>
  <c r="F14" i="2" s="1"/>
  <c r="E15" i="2"/>
  <c r="E14" i="2" s="1"/>
  <c r="D15" i="2"/>
  <c r="D14" i="2" s="1"/>
  <c r="C15" i="2"/>
  <c r="C14" i="2" s="1"/>
  <c r="G14" i="2"/>
  <c r="F48" i="2" l="1"/>
  <c r="K126" i="5"/>
  <c r="K11" i="5" s="1"/>
  <c r="K10" i="5" s="1"/>
  <c r="E45" i="2"/>
  <c r="I51" i="2"/>
  <c r="C24" i="2"/>
  <c r="C21" i="2" s="1"/>
  <c r="C13" i="2" s="1"/>
  <c r="I39" i="2"/>
  <c r="I52" i="2"/>
  <c r="I55" i="2"/>
  <c r="F24" i="2"/>
  <c r="F21" i="2" s="1"/>
  <c r="F13" i="2" s="1"/>
  <c r="F45" i="2"/>
  <c r="I46" i="2"/>
  <c r="D48" i="2"/>
  <c r="D44" i="2" s="1"/>
  <c r="C48" i="2"/>
  <c r="I18" i="2"/>
  <c r="D24" i="2"/>
  <c r="D21" i="2" s="1"/>
  <c r="D13" i="2" s="1"/>
  <c r="G27" i="2"/>
  <c r="I27" i="2" s="1"/>
  <c r="C45" i="2"/>
  <c r="E24" i="2"/>
  <c r="E21" i="2" s="1"/>
  <c r="E13" i="2" s="1"/>
  <c r="I49" i="2"/>
  <c r="G48" i="2"/>
  <c r="G44" i="2"/>
  <c r="D16" i="8"/>
  <c r="D15" i="8" s="1"/>
  <c r="D14" i="8" s="1"/>
  <c r="N11" i="5"/>
  <c r="N10" i="5" s="1"/>
  <c r="I14" i="2"/>
  <c r="O126" i="5"/>
  <c r="O11" i="5" s="1"/>
  <c r="O10" i="5" s="1"/>
  <c r="E48" i="2"/>
  <c r="E44" i="2" s="1"/>
  <c r="I37" i="2"/>
  <c r="F44" i="2"/>
  <c r="G22" i="2"/>
  <c r="I22" i="2" s="1"/>
  <c r="G25" i="2"/>
  <c r="G32" i="2"/>
  <c r="G31" i="2" s="1"/>
  <c r="G30" i="2" s="1"/>
  <c r="H54" i="2"/>
  <c r="H17" i="2"/>
  <c r="G36" i="2"/>
  <c r="G35" i="2" s="1"/>
  <c r="G34" i="2" s="1"/>
  <c r="H38" i="2"/>
  <c r="I38" i="2" s="1"/>
  <c r="H48" i="2"/>
  <c r="H44" i="2" l="1"/>
  <c r="I17" i="2"/>
  <c r="D57" i="2"/>
  <c r="I48" i="2"/>
  <c r="G24" i="2"/>
  <c r="I24" i="2" s="1"/>
  <c r="C44" i="2"/>
  <c r="C57" i="2" s="1"/>
  <c r="I54" i="2"/>
  <c r="I31" i="2"/>
  <c r="H13" i="2"/>
  <c r="H57" i="2" s="1"/>
  <c r="D13" i="8" s="1"/>
  <c r="I25" i="2"/>
  <c r="F57" i="2"/>
  <c r="I45" i="2"/>
  <c r="I36" i="2"/>
  <c r="E57" i="2"/>
  <c r="I32" i="2"/>
  <c r="G21" i="2" l="1"/>
  <c r="G13" i="2" s="1"/>
  <c r="G57" i="2" s="1"/>
  <c r="I30" i="2"/>
  <c r="I35" i="2"/>
  <c r="I34" i="2"/>
  <c r="I44" i="2"/>
  <c r="I21" i="2" l="1"/>
  <c r="I13" i="2"/>
  <c r="I57" i="2" l="1"/>
  <c r="D12" i="8"/>
  <c r="D11" i="8" s="1"/>
  <c r="D10" i="8" s="1"/>
  <c r="D9" i="8" s="1"/>
  <c r="D18" i="8" l="1"/>
</calcChain>
</file>

<file path=xl/sharedStrings.xml><?xml version="1.0" encoding="utf-8"?>
<sst xmlns="http://schemas.openxmlformats.org/spreadsheetml/2006/main" count="1706" uniqueCount="347">
  <si>
    <t xml:space="preserve"> Приложение 1</t>
  </si>
  <si>
    <t>Приложение 1</t>
  </si>
  <si>
    <t>к  Решению  Акуличского сельского Совета народных депутатов № 20-1  от 21.12.2017г. " О внесении изменений  в Решение  Акуличского сельского Совета народных депутатов  "О бюджете Акуличского сельского поселения Клетнянского района Брянской области на 2017 год и на плановый период 2018 и 2019 годов"</t>
  </si>
  <si>
    <t>РОССИЙСКАЯ ФЕДЕРАЦИЯ</t>
  </si>
  <si>
    <t>Приложение 1.1</t>
  </si>
  <si>
    <t>КЛЕТНЯНСКИЙ РАЙОН БРЯНСКОЙ ОБЛАСТИ</t>
  </si>
  <si>
    <t>к  Решению  Акуличского сельского Совета народных депутатов № 14-1 от 23.12.2016г. "О бюджете Акуличского сельского поселения Клетнянского района Брянской области на 2017 год и на плановый период 2018 и 2019 годов"</t>
  </si>
  <si>
    <t>тыс.руб.</t>
  </si>
  <si>
    <t xml:space="preserve"> </t>
  </si>
  <si>
    <t xml:space="preserve">КБК </t>
  </si>
  <si>
    <t>Наименование</t>
  </si>
  <si>
    <t>Утвержденный план               на 2017 год</t>
  </si>
  <si>
    <t>Сумма на 2018 год</t>
  </si>
  <si>
    <t>Сумма на 2019 год</t>
  </si>
  <si>
    <t>Изменения 2017 год</t>
  </si>
  <si>
    <t>Уточненный план на 2017 год</t>
  </si>
  <si>
    <t>% исп.к уточн.плану</t>
  </si>
  <si>
    <t>НАЛОГОВЫЕ И НЕНАЛОГОВЫЕ ДОХОДЫ</t>
  </si>
  <si>
    <t>НАЛОГИ НА ПРИБЫЛЬ,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</si>
  <si>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</si>
  <si>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</si>
  <si>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</si>
  <si>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</si>
  <si>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</si>
  <si>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</si>
  <si>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</si>
  <si>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НАЛОГИ НА ИМУЩЕСТВО</t>
  </si>
  <si>
    <t xml:space="preserve">Налог на  имущество  физических  лиц, взимаемый по ставкам,  применяемым  к объектам налогообложения, расположенным в границах сельских поселений
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</si>
  <si>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</si>
  <si>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</si>
  <si>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</si>
  <si>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</si>
  <si>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</si>
  <si>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 ИМУЩЕСТВА,  НАХОДЯЩЕГОСЯ В ГОСУДАРСТВЕННОЙ И  МУНИЦИПАЛЬНОЙ СОБСТВЕННОСТИ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</si>
  <si>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бюджетных и автономных учреждений, а  также  имущества государственных  и муниципальных  унитарных  предприятий, в том числе казенных)  </t>
  </si>
  <si>
    <t xml:space="preserve">Доходы от сдачи  в аренду  имущества, находящегося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 за исключением  имущества  автономных учреждений)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</si>
  <si>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</si>
  <si>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</si>
  <si>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</si>
  <si>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</si>
  <si>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</si>
  <si>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НЕНАЛОГОВЫЕ ДОХОДЫ</t>
  </si>
  <si>
    <t>Прочие неналоговые доходы</t>
  </si>
  <si>
    <t>Прочие неналоговые доходы бюджетов сельских поселений</t>
  </si>
  <si>
    <t>БЕЗВОЗМЕЗДНЫЕ ПОСТУПЛЕНИЯ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</si>
  <si>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</si>
  <si>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</si>
  <si>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 xml:space="preserve">Субвенции бюджетам бюджетной системы Российской Федерации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</si>
  <si>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</si>
  <si>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 сельских поселений на осуществление  первичного воинского учета на  территориях, где отсутствуют военные комиссариаты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</si>
  <si>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</si>
  <si>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</si>
  <si>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</si>
  <si>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</si>
  <si>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 xml:space="preserve"> - субвенция на предоставление мер социальной поддержки по оплате жилья и коммунальных услуг отдельным категориям граждан, работающим и проживающим в сельской местности и поселках городского типа на территории Брянской области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</si>
  <si>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</si>
  <si>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</si>
  <si>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</si>
  <si>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</si>
  <si>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Кассовое исполнение</t>
  </si>
  <si>
    <t>000 1 00 00000 00 0000 000</t>
  </si>
  <si>
    <t>000 1 01 00000 00 0000 000</t>
  </si>
  <si>
    <t>000 1 06 00000 00 0000 000</t>
  </si>
  <si>
    <t>182 1 06 01030 10 0000 110</t>
  </si>
  <si>
    <t>182 1 06 06000 00 0000 110</t>
  </si>
  <si>
    <t>182 1 06 06030 03 0000 110</t>
  </si>
  <si>
    <t>182 1 06 06033 10 0000 110</t>
  </si>
  <si>
    <t>182 1 06 06040 00 0000 110</t>
  </si>
  <si>
    <t>182 1 06 06043 10 0000 110</t>
  </si>
  <si>
    <t xml:space="preserve"> 000 1 11 00000 00 0000 000</t>
  </si>
  <si>
    <t>182 1 11 05000 00 0000 120</t>
  </si>
  <si>
    <t>182 1 11 05030 00 0000 120</t>
  </si>
  <si>
    <t>182 1 11 05035 10 0000 120</t>
  </si>
  <si>
    <t>000 1 14 00000 00 0000 000</t>
  </si>
  <si>
    <t>182 1 14 06000 00 0000 430</t>
  </si>
  <si>
    <t>182 1 14 06020 00 0000 430</t>
  </si>
  <si>
    <t>182 1 14 06025 10 0000 430</t>
  </si>
  <si>
    <t xml:space="preserve"> 000 1 17 00000 00 0000 000</t>
  </si>
  <si>
    <t>182 1 17 05000 00 0000 180</t>
  </si>
  <si>
    <t>182 1 17 05050 10 0000 180</t>
  </si>
  <si>
    <t>000 2 00 00000 00 0000 000</t>
  </si>
  <si>
    <t>(тыс.руб.)</t>
  </si>
  <si>
    <t>ГП</t>
  </si>
  <si>
    <t>ППГП</t>
  </si>
  <si>
    <t>Гл</t>
  </si>
  <si>
    <t>Рз</t>
  </si>
  <si>
    <t>Пр</t>
  </si>
  <si>
    <t xml:space="preserve">НР </t>
  </si>
  <si>
    <t>ЦСР</t>
  </si>
  <si>
    <t>ВР</t>
  </si>
  <si>
    <t>Утверждено на 2017 год</t>
  </si>
  <si>
    <t>Утверждено на 2018 год</t>
  </si>
  <si>
    <t>Утверждено на 2019 год</t>
  </si>
  <si>
    <t xml:space="preserve">Реализация полномочий муниципального образования «Лутенское сельское поселение»  на 2014-2016 годы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</si>
  <si>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</si>
  <si>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</si>
  <si>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</si>
  <si>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</si>
  <si>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Обеспечение деятельности главы исполнительно-распорядительного органа муниципального образования </t>
  </si>
  <si>
    <t xml:space="preserve">Глава  муниципального образования </t>
  </si>
  <si>
    <t>1003</t>
  </si>
  <si>
    <t>00 0 00 10030</t>
  </si>
  <si>
    <t/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</si>
  <si>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</si>
  <si>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</si>
  <si>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государственных (муниципальных) органов </t>
  </si>
  <si>
    <t>120</t>
  </si>
  <si>
    <t xml:space="preserve">Фонд оплаты труда государственных (муниципальных) органов и взносы по обязательному социальному страхованию
</t>
  </si>
  <si>
    <t>121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</si>
  <si>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</si>
  <si>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</si>
  <si>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</si>
  <si>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</si>
  <si>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</si>
  <si>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1010</t>
  </si>
  <si>
    <t>00 0 00 10100</t>
  </si>
  <si>
    <r>
      <rPr>
        <sz val="9"/>
        <rFont val="Arial"/>
        <family val="2"/>
        <charset val="204"/>
      </rPr>
      <t>Закупка товаров, работ и услуг для</t>
    </r>
    <r>
      <rPr>
        <sz val="9"/>
        <color indexed="10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обеспечения</t>
    </r>
    <r>
      <rPr>
        <sz val="9"/>
        <color indexed="10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государственных (муниципальных) нужд</t>
    </r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</si>
  <si>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</si>
  <si>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</si>
  <si>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</si>
  <si>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Прочая закупка товаров, работ и услуг для обеспечения государственных (муниципальных) нужд
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</si>
  <si>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</si>
  <si>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</si>
  <si>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</si>
  <si>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</si>
  <si>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</si>
  <si>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 - бюджетного надзора)</t>
  </si>
  <si>
    <t>06</t>
  </si>
  <si>
    <t>Осуществление части полномочий по решешению вопросов местного значения поселений в соответствии с заключенными соглашениями</t>
  </si>
  <si>
    <t>1015</t>
  </si>
  <si>
    <t>Межбюджетные трансферты</t>
  </si>
  <si>
    <t>500</t>
  </si>
  <si>
    <t>540</t>
  </si>
  <si>
    <t>07</t>
  </si>
  <si>
    <t>Организация и проведение выборов и референдумов</t>
  </si>
  <si>
    <t>Специальные расходы</t>
  </si>
  <si>
    <t>880</t>
  </si>
  <si>
    <t>Резервные фонды</t>
  </si>
  <si>
    <t>11</t>
  </si>
  <si>
    <t>Резервный фонд местных администраций</t>
  </si>
  <si>
    <t>1012</t>
  </si>
  <si>
    <t>00 0 00 10120</t>
  </si>
  <si>
    <t>Резервные средства</t>
  </si>
  <si>
    <t>870</t>
  </si>
  <si>
    <t>Другие общегосударственные вопросы</t>
  </si>
  <si>
    <t>13</t>
  </si>
  <si>
    <t>Закупка товаров, работ и услуг для обеспечения государственных (муниципальных) нужд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</si>
  <si>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</si>
  <si>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</si>
  <si>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</si>
  <si>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</si>
  <si>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5118</t>
  </si>
  <si>
    <t>00 0 00 51180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</si>
  <si>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</si>
  <si>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</si>
  <si>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</si>
  <si>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Мероприятия в сфере пожарной безопасности</t>
  </si>
  <si>
    <t>1129</t>
  </si>
  <si>
    <t>Национальная экономика</t>
  </si>
  <si>
    <t>Дорожное хозяйство (дорожные фонды)</t>
  </si>
  <si>
    <t>09</t>
  </si>
  <si>
    <t>7201</t>
  </si>
  <si>
    <t>00 0 00 72110</t>
  </si>
  <si>
    <t>Жилищно-коммунальное хозяйство</t>
  </si>
  <si>
    <t>05</t>
  </si>
  <si>
    <t>Жилищное хозяйство</t>
  </si>
  <si>
    <t xml:space="preserve">Ремонт муниципального жилищного фонда </t>
  </si>
  <si>
    <t>7105</t>
  </si>
  <si>
    <t>63 0 7105</t>
  </si>
  <si>
    <t>Закупка товаров, работ и услуг для государственных (муниципальных) нужд</t>
  </si>
  <si>
    <t>00 0 00 71060</t>
  </si>
  <si>
    <t>Благоустройство</t>
  </si>
  <si>
    <t>Уличное освещение</t>
  </si>
  <si>
    <t>7001</t>
  </si>
  <si>
    <t>Озеленение территории</t>
  </si>
  <si>
    <t>050</t>
  </si>
  <si>
    <t>Организация и содержание мест захоронения (кладбищ)</t>
  </si>
  <si>
    <t>7003</t>
  </si>
  <si>
    <t xml:space="preserve">Социальная политика </t>
  </si>
  <si>
    <t>Пенсионное обеспечение</t>
  </si>
  <si>
    <t xml:space="preserve">Социальное обеспечение и иные выплаты населению </t>
  </si>
  <si>
    <t>300</t>
  </si>
  <si>
    <t>Социальные выплаты гражданам, кроме публичных нормативных социальных выплат</t>
  </si>
  <si>
    <t>320</t>
  </si>
  <si>
    <t>Прочие мероприятия по благоустройству</t>
  </si>
  <si>
    <t>Физическая культура и спорт</t>
  </si>
  <si>
    <t>Массовый спорт</t>
  </si>
  <si>
    <t>1768</t>
  </si>
  <si>
    <t>Условно утвержденные расходы</t>
  </si>
  <si>
    <t>99</t>
  </si>
  <si>
    <t>1014</t>
  </si>
  <si>
    <t>00 0 00 1014</t>
  </si>
  <si>
    <t>999</t>
  </si>
  <si>
    <t>ВСЕГО РАСХОДОВ</t>
  </si>
  <si>
    <t>Приложение 3</t>
  </si>
  <si>
    <t>Акуличская сельская администрация</t>
  </si>
  <si>
    <t>Приложение 7.2</t>
  </si>
  <si>
    <t>к Решению  Акуличского сельского Совета народных депутатов  № 14-1 от 23.12.2016г. "О бюджете Акуличского сельского поселения Клетнянского района Брянской области на 2017 год и на плановый период 2018 и 2019 годов"</t>
  </si>
  <si>
    <t>Уточнено на 2017 год</t>
  </si>
  <si>
    <t>Приложение 4</t>
  </si>
  <si>
    <t>Приложение 11</t>
  </si>
  <si>
    <t>к Решению Акуличского сельского Совета народных депутатов № 4-1 от 24.12.2014г.  "О бюджете Акуличского сельского поселения Клетнянского района Брянской области  на 2015 год и на плановый период 2016 и 2017 годов"</t>
  </si>
  <si>
    <t>КБК</t>
  </si>
  <si>
    <t>НАИМЕНОВАНИЕ</t>
  </si>
  <si>
    <t>Изменения 2015 год</t>
  </si>
  <si>
    <t>Уточненный план</t>
  </si>
  <si>
    <t>862 01 05 00 00 00 0000 000</t>
  </si>
  <si>
    <t>Изменение остатков средств на счетах по учету средств бюджета</t>
  </si>
  <si>
    <t>862 01 05 00 00 00 0000 500</t>
  </si>
  <si>
    <t>Увеличение остатков средств бюджетов</t>
  </si>
  <si>
    <t>862 01 05 02 00 00 0000 500</t>
  </si>
  <si>
    <t>Увеличение прочих остатков средств бюджетов</t>
  </si>
  <si>
    <t>862 01 05 02 01 00 0000 510</t>
  </si>
  <si>
    <t xml:space="preserve">Увеличение прочих остатков денежных средств бюджетов </t>
  </si>
  <si>
    <t>862 01 05 02 10 10 0000 510</t>
  </si>
  <si>
    <t>Увеличение прочих остатков денежных средств бюджетов поселений</t>
  </si>
  <si>
    <t>862 01 05 00 00 00 0000 600</t>
  </si>
  <si>
    <t>Уменьшение остатков средств бюджетов</t>
  </si>
  <si>
    <t>862 01 05 02 00 00 0000 600</t>
  </si>
  <si>
    <t>Уменьшение прочих остатков средств бюджетов</t>
  </si>
  <si>
    <t>862 01 05 02 01 00 0000 610</t>
  </si>
  <si>
    <t>Уменьшение прочих остатков денежных средств бюджетов</t>
  </si>
  <si>
    <t>862 01 05 02 01 10 0000 610</t>
  </si>
  <si>
    <t>Уменьшение прочих остатков денежных средств бюджетов поселений</t>
  </si>
  <si>
    <t>Итого источников внутреннего финансирования дефицита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</si>
  <si>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</si>
  <si>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182 1 01 02010 01 0000 110</t>
  </si>
  <si>
    <t>Налог на имущество физ.лиц, взимаемый по ставкам , применяемым к объектам налообложения, расположенным в границах сельских поселений</t>
  </si>
  <si>
    <t>182 1 06 01030 00 0000 110</t>
  </si>
  <si>
    <t>62 0 11 80040</t>
  </si>
  <si>
    <t>Информационное обеспечение деятельности органов местного самоуправления</t>
  </si>
  <si>
    <t>62 0 11 80070</t>
  </si>
  <si>
    <t>Членские взносы некоммерческим организациям</t>
  </si>
  <si>
    <t>62 0 11 81410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</si>
  <si>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</si>
  <si>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62 0 11 84200</t>
  </si>
  <si>
    <t>62 0 11 84400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</si>
  <si>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</si>
  <si>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62 0 11 84220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</si>
  <si>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</t>
  </si>
  <si>
    <t>62 0 12 51180</t>
  </si>
  <si>
    <t>62 0 13 81140</t>
  </si>
  <si>
    <t>62 0 14 83740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</si>
  <si>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</si>
  <si>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</si>
  <si>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62 0 15 83760</t>
  </si>
  <si>
    <t>Коммунальное хозяйство</t>
  </si>
  <si>
    <t>62 0 15 81690</t>
  </si>
  <si>
    <t>62 0 15 83710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</si>
  <si>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</si>
  <si>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62 0 15 81700</t>
  </si>
  <si>
    <t>62 0 15 81710</t>
  </si>
  <si>
    <t>62 0 15 81730</t>
  </si>
  <si>
    <t>62 0 18 84290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</si>
  <si>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</si>
  <si>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Осуществление первичного воинского учета на территориях, где отсутствуют военные комиссариаты военные комиссариаты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</si>
  <si>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</si>
  <si>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к Решению Акуличского  сельского Совета народных депутатов "Об исполнении бюджета Акуличского сельского поселения Клетнянского района Брянской области  за 2020 год"</t>
  </si>
  <si>
    <t>000 2 02 10000 00 0000 150</t>
  </si>
  <si>
    <t>000 2 02 30000 00 0000 150</t>
  </si>
  <si>
    <t>000 2 02 40000 00 0000 150</t>
  </si>
  <si>
    <t>62 0 11 80020</t>
  </si>
  <si>
    <t>Обеспечение проведения выборов и референдумов</t>
  </si>
  <si>
    <t>70 0 00 80060</t>
  </si>
  <si>
    <t>Оценка имущества, признание прав и регулирование отношений муниципальной собственности</t>
  </si>
  <si>
    <t>62 0 11 80900</t>
  </si>
  <si>
    <t xml:space="preserve">Исполнение исковых требований на основании вступивших в законную силу судебных актов, обязательств бюджета муниципального образования, предусмотренных пунктами </t>
  </si>
  <si>
    <t>62 0 11 83270</t>
  </si>
  <si>
    <t>Исполнение судебных актов</t>
  </si>
  <si>
    <t>830</t>
  </si>
  <si>
    <t>Мероприятия в сфере коммунального хозяйства</t>
  </si>
  <si>
    <t>62 0 15 81740</t>
  </si>
  <si>
    <t>Выплата муниципальных пенсий (доплат к государственным пенсиям)</t>
  </si>
  <si>
    <t>62 0 17 82450</t>
  </si>
  <si>
    <t xml:space="preserve">Распределения бюджетных ассигнований по разделам и подразделам, целевым статьям и видам расходов функциональной классификации расходов бюджета Акуличского сельского поселения Клетнянского района Брянской области  за 2020 год  </t>
  </si>
  <si>
    <t>182 1 05 03010 01 0000 110</t>
  </si>
  <si>
    <t xml:space="preserve"> Приложение 2</t>
  </si>
  <si>
    <t>к Решению Лутенского сельского Совета народных депутатов № 6-4 от 30.10.2015г. "О внесению изменений в решение Лутенского сельского Совета народных депутатов "О бюджете Лутенского сельского поселения Клетнянского района Брянской области на 2015 год и на плановый период 2016 и 2017 годов"</t>
  </si>
  <si>
    <t>Утверждено на 2020 год</t>
  </si>
  <si>
    <t>Изменения июль</t>
  </si>
  <si>
    <t>Надвинская сельская администрация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</si>
  <si>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</si>
  <si>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Иные закупки товаров, работ и услуг для обеспечения государственных (муниципальных) нужд
</t>
  </si>
  <si>
    <t>1016</t>
  </si>
  <si>
    <t xml:space="preserve">Осуществление первичного воинского учета на территориях, где отсутствуют военные комиссариаты </t>
  </si>
  <si>
    <t>Содержание, текущий и капитальный ремонт и обеспечение безопасности гидротехнических сооружений</t>
  </si>
  <si>
    <t>66 0 15 83760</t>
  </si>
  <si>
    <t>Организация и обеспечение освещения улиц</t>
  </si>
  <si>
    <t>Мероприятия по благоустройству</t>
  </si>
  <si>
    <t>Культура и кинемотография</t>
  </si>
  <si>
    <t>08</t>
  </si>
  <si>
    <t>Культура</t>
  </si>
  <si>
    <t>Библиотеки</t>
  </si>
  <si>
    <t xml:space="preserve">Социальные выплаты гражданам, кроме публичных
нормативных социальных выплат
</t>
  </si>
  <si>
    <t>990</t>
  </si>
  <si>
    <t>МБТ</t>
  </si>
  <si>
    <t>ОМС</t>
  </si>
  <si>
    <t>В МР</t>
  </si>
  <si>
    <t>110</t>
  </si>
  <si>
    <t>866 1 13 02995 10 0000 130</t>
  </si>
  <si>
    <t>Прочие доходы от компенсации затрат бюджетов сельских поселений</t>
  </si>
  <si>
    <t>866 2 02 16001 10 0000 150</t>
  </si>
  <si>
    <t>182 1 09 04053 10 0000 110</t>
  </si>
  <si>
    <t>Пеня по земельному налогу</t>
  </si>
  <si>
    <t>Дотации бюджетам сельских поселений на поддержку мер по обеспечению сбалансированности бюджетов</t>
  </si>
  <si>
    <t>866 2 02 15002 10 0000 150</t>
  </si>
  <si>
    <t>866 2 02 35118 00 0000 150</t>
  </si>
  <si>
    <t>866 2 02 35118 10 0000 150</t>
  </si>
  <si>
    <t>866 2 02 40014 00 0000 150</t>
  </si>
  <si>
    <t>866 2 02 40014 10 0000 150</t>
  </si>
  <si>
    <t>Приложение 2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</si>
  <si>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</si>
  <si>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 
</t>
  </si>
  <si>
    <t>866 1 14 02053 10 0000 410</t>
  </si>
  <si>
    <t>866 1 14 06025 10 0000 430</t>
  </si>
  <si>
    <t>Опубликование нормативных правовых актов муниципальных образований и иной официальной информации</t>
  </si>
  <si>
    <t>Исполнение</t>
  </si>
  <si>
    <t>66 4 01 80020</t>
  </si>
  <si>
    <t>66 4 01 80040</t>
  </si>
  <si>
    <t>66 4 01 80070</t>
  </si>
  <si>
    <t>66 4 01 80100</t>
  </si>
  <si>
    <t>66 4 01 81410</t>
  </si>
  <si>
    <t>66 4 01 84200</t>
  </si>
  <si>
    <t>66 4 01 84400</t>
  </si>
  <si>
    <t>66 4 01 80900</t>
  </si>
  <si>
    <t>66 4 01 84220</t>
  </si>
  <si>
    <t>66 4 02 51180</t>
  </si>
  <si>
    <t>66 4 03 81140</t>
  </si>
  <si>
    <t>66 4 09 83300</t>
  </si>
  <si>
    <t>66 4 04 83740</t>
  </si>
  <si>
    <t>66 4 05 83760</t>
  </si>
  <si>
    <t>66 4 05 81690</t>
  </si>
  <si>
    <t>66 4 05 81700</t>
  </si>
  <si>
    <t>66 4 05 81710</t>
  </si>
  <si>
    <t>66 4 05 81730</t>
  </si>
  <si>
    <t>66 4 06 80450</t>
  </si>
  <si>
    <t>66 4 06 80480</t>
  </si>
  <si>
    <t>66 4 07 82450</t>
  </si>
  <si>
    <t>66 4 08 84290</t>
  </si>
  <si>
    <t>к Решению Надвинского  сельского Совета народных депутатов "Об исполнении бюджета Надвинского сельского поселения Клетнянского района Брянской области  за 2023 год"</t>
  </si>
  <si>
    <t>Доходы бюджета Надвинского сельского поселения Клетнянского района Брянской области                                                                                                                                                  за 2023 год по кодам классификации доходов бюджетов</t>
  </si>
  <si>
    <t>Распределения бюджетных ассигнований по ведомственной структуре расходов бюджета Надвинского сельского поселения Клетнянского района Брянской области  за 2023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</si>
  <si>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в сфере благоустройства</t>
  </si>
  <si>
    <t>6240184460</t>
  </si>
  <si>
    <t xml:space="preserve">Распределения бюджетных ассигнований по разделам и подразделам, целевым статьям и видам расходов функциональной классификации расходов бюджета Надвинского сельского поселения Клетнянского района Брянской области  за 2023 год  </t>
  </si>
  <si>
    <t>к Решению Надвинского  сельского Совета народных депутатов "Об исполнении бюджета надвинского сельского поселения Клетнянского района Брянской области  за 2023 год "</t>
  </si>
  <si>
    <t>Источники внутреннего финансирования дефицита бюджета Надвинского сельского поселения Клетнянского района Брянской области за 2023 год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</si>
</sst>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"/>
    <numFmt numFmtId="165" formatCode="#,##0.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_(* #,##0_);_(* \(#,##0\);_(* &quot;-&quot;_);_(@_)"/>
    <numFmt numFmtId="170" formatCode="#,##0.0000"/>
  </numFmts>
  <fonts count="27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4"/>
      <name val="Cambria Math"/>
      <family val="1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u/>
      <sz val="9"/>
      <name val="Arial"/>
      <family val="2"/>
      <charset val="204"/>
    </font>
    <font>
      <b/>
      <sz val="9"/>
      <name val="Arial"/>
      <family val="2"/>
      <charset val="204"/>
    </font>
    <font>
      <b/>
      <u/>
      <sz val="1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indexed="1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Book Antiqua"/>
      <family val="1"/>
      <charset val="204"/>
    </font>
    <font>
      <sz val="11"/>
      <name val="Arial Cyr"/>
      <charset val="204"/>
    </font>
    <font>
      <sz val="8"/>
      <name val="Arial Cyr"/>
      <charset val="204"/>
    </font>
    <font>
      <sz val="10"/>
      <color indexed="10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sz val="9"/>
      <color rgb="FF333333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/>
    <xf numFmtId="0" fontId="7" fillId="0" borderId="0"/>
    <xf numFmtId="0" fontId="1" fillId="0" borderId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6" fillId="0" borderId="0"/>
  </cellStyleXfs>
  <cellXfs count="373">
    <xf numFmtId="0" fontId="0" fillId="0" borderId="0" xfId="0"/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2" borderId="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49" fontId="2" fillId="2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right" vertical="top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vertical="top"/>
    </xf>
    <xf numFmtId="164" fontId="4" fillId="2" borderId="2" xfId="0" applyNumberFormat="1" applyFont="1" applyFill="1" applyBorder="1" applyAlignment="1">
      <alignment vertical="top"/>
    </xf>
    <xf numFmtId="165" fontId="4" fillId="0" borderId="2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2" xfId="0" applyFont="1" applyFill="1" applyBorder="1" applyAlignment="1">
      <alignment vertical="top" wrapText="1"/>
    </xf>
    <xf numFmtId="165" fontId="1" fillId="0" borderId="2" xfId="0" applyNumberFormat="1" applyFont="1" applyFill="1" applyBorder="1" applyAlignment="1">
      <alignment horizontal="center" vertical="top"/>
    </xf>
    <xf numFmtId="164" fontId="1" fillId="2" borderId="2" xfId="0" applyNumberFormat="1" applyFont="1" applyFill="1" applyBorder="1" applyAlignment="1">
      <alignment vertical="top"/>
    </xf>
    <xf numFmtId="0" fontId="1" fillId="0" borderId="2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166" fontId="4" fillId="2" borderId="2" xfId="0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166" fontId="1" fillId="2" borderId="2" xfId="0" applyNumberFormat="1" applyFont="1" applyFill="1" applyBorder="1" applyAlignment="1">
      <alignment vertical="top"/>
    </xf>
    <xf numFmtId="0" fontId="1" fillId="0" borderId="0" xfId="0" applyFont="1" applyAlignment="1">
      <alignment vertical="top"/>
    </xf>
    <xf numFmtId="164" fontId="4" fillId="2" borderId="2" xfId="0" applyNumberFormat="1" applyFont="1" applyFill="1" applyBorder="1" applyAlignment="1">
      <alignment vertical="top" wrapText="1"/>
    </xf>
    <xf numFmtId="0" fontId="1" fillId="0" borderId="2" xfId="0" applyNumberFormat="1" applyFont="1" applyBorder="1" applyAlignment="1">
      <alignment vertical="top" wrapText="1"/>
    </xf>
    <xf numFmtId="164" fontId="1" fillId="2" borderId="2" xfId="0" applyNumberFormat="1" applyFont="1" applyFill="1" applyBorder="1" applyAlignment="1">
      <alignment vertical="top" wrapText="1"/>
    </xf>
    <xf numFmtId="0" fontId="4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2" xfId="0" applyFont="1" applyBorder="1" applyAlignment="1">
      <alignment horizontal="justify" vertical="top" wrapText="1"/>
    </xf>
    <xf numFmtId="0" fontId="4" fillId="0" borderId="2" xfId="0" applyFont="1" applyFill="1" applyBorder="1" applyAlignment="1">
      <alignment horizontal="center" vertical="top" wrapText="1"/>
    </xf>
    <xf numFmtId="166" fontId="4" fillId="2" borderId="2" xfId="0" applyNumberFormat="1" applyFont="1" applyFill="1" applyBorder="1" applyAlignment="1">
      <alignment vertical="top" wrapText="1"/>
    </xf>
    <xf numFmtId="166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 wrapText="1"/>
    </xf>
    <xf numFmtId="166" fontId="1" fillId="2" borderId="2" xfId="0" applyNumberFormat="1" applyFont="1" applyFill="1" applyBorder="1" applyAlignment="1">
      <alignment vertical="top" wrapText="1"/>
    </xf>
    <xf numFmtId="166" fontId="1" fillId="0" borderId="0" xfId="0" applyNumberFormat="1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7" applyFont="1" applyFill="1" applyAlignment="1">
      <alignment vertical="top"/>
    </xf>
    <xf numFmtId="0" fontId="5" fillId="0" borderId="0" xfId="7" applyFont="1" applyFill="1" applyAlignment="1">
      <alignment vertical="top" wrapText="1"/>
    </xf>
    <xf numFmtId="0" fontId="1" fillId="0" borderId="0" xfId="7" applyFont="1" applyFill="1" applyAlignment="1">
      <alignment vertical="top" wrapText="1"/>
    </xf>
    <xf numFmtId="0" fontId="0" fillId="0" borderId="0" xfId="0" applyAlignment="1">
      <alignment horizontal="center" vertical="center"/>
    </xf>
    <xf numFmtId="0" fontId="1" fillId="2" borderId="0" xfId="7" applyFont="1" applyFill="1" applyAlignment="1">
      <alignment vertical="top"/>
    </xf>
    <xf numFmtId="0" fontId="1" fillId="0" borderId="0" xfId="0" applyFont="1" applyFill="1" applyAlignment="1">
      <alignment horizontal="center" vertical="center" wrapText="1"/>
    </xf>
    <xf numFmtId="49" fontId="2" fillId="0" borderId="0" xfId="7" applyNumberFormat="1" applyFont="1" applyFill="1" applyAlignment="1">
      <alignment horizontal="left" vertical="center" wrapText="1"/>
    </xf>
    <xf numFmtId="49" fontId="2" fillId="2" borderId="0" xfId="7" applyNumberFormat="1" applyFont="1" applyFill="1" applyAlignment="1">
      <alignment horizontal="left" vertical="center" wrapText="1"/>
    </xf>
    <xf numFmtId="0" fontId="1" fillId="0" borderId="4" xfId="7" applyFont="1" applyFill="1" applyBorder="1" applyAlignment="1">
      <alignment vertical="top"/>
    </xf>
    <xf numFmtId="0" fontId="5" fillId="0" borderId="4" xfId="7" applyFont="1" applyFill="1" applyBorder="1" applyAlignment="1">
      <alignment vertical="top"/>
    </xf>
    <xf numFmtId="0" fontId="1" fillId="0" borderId="0" xfId="7" applyFont="1" applyFill="1" applyBorder="1" applyAlignment="1">
      <alignment vertical="top"/>
    </xf>
    <xf numFmtId="0" fontId="1" fillId="0" borderId="4" xfId="7" applyFont="1" applyFill="1" applyBorder="1" applyAlignment="1">
      <alignment vertical="center"/>
    </xf>
    <xf numFmtId="0" fontId="1" fillId="2" borderId="4" xfId="7" applyFont="1" applyFill="1" applyBorder="1" applyAlignment="1">
      <alignment vertical="center"/>
    </xf>
    <xf numFmtId="0" fontId="2" fillId="0" borderId="2" xfId="7" applyFont="1" applyFill="1" applyBorder="1" applyAlignment="1">
      <alignment horizontal="center" vertical="center" wrapText="1"/>
    </xf>
    <xf numFmtId="0" fontId="2" fillId="0" borderId="2" xfId="9" applyFont="1" applyFill="1" applyBorder="1" applyAlignment="1">
      <alignment horizontal="center" vertical="center" wrapText="1"/>
    </xf>
    <xf numFmtId="49" fontId="2" fillId="0" borderId="2" xfId="7" applyNumberFormat="1" applyFont="1" applyFill="1" applyBorder="1" applyAlignment="1">
      <alignment horizontal="center" vertical="center"/>
    </xf>
    <xf numFmtId="49" fontId="2" fillId="2" borderId="2" xfId="7" applyNumberFormat="1" applyFont="1" applyFill="1" applyBorder="1" applyAlignment="1">
      <alignment horizontal="center" vertical="center"/>
    </xf>
    <xf numFmtId="0" fontId="2" fillId="0" borderId="0" xfId="7" applyFont="1" applyFill="1" applyAlignment="1">
      <alignment vertical="top"/>
    </xf>
    <xf numFmtId="0" fontId="2" fillId="0" borderId="2" xfId="7" applyFont="1" applyFill="1" applyBorder="1" applyAlignment="1">
      <alignment horizontal="center" vertical="top" wrapText="1"/>
    </xf>
    <xf numFmtId="0" fontId="8" fillId="0" borderId="2" xfId="7" applyFont="1" applyFill="1" applyBorder="1" applyAlignment="1">
      <alignment horizontal="left" vertical="top" wrapText="1"/>
    </xf>
    <xf numFmtId="0" fontId="4" fillId="0" borderId="2" xfId="7" applyFont="1" applyFill="1" applyBorder="1" applyAlignment="1">
      <alignment horizontal="center" vertical="center" wrapText="1"/>
    </xf>
    <xf numFmtId="0" fontId="5" fillId="0" borderId="2" xfId="7" applyFont="1" applyFill="1" applyBorder="1" applyAlignment="1">
      <alignment horizontal="center" vertical="top" wrapText="1"/>
    </xf>
    <xf numFmtId="0" fontId="9" fillId="0" borderId="2" xfId="7" applyFont="1" applyFill="1" applyBorder="1" applyAlignment="1">
      <alignment horizontal="center" vertical="center" wrapText="1"/>
    </xf>
    <xf numFmtId="0" fontId="9" fillId="0" borderId="2" xfId="9" applyFont="1" applyFill="1" applyBorder="1" applyAlignment="1">
      <alignment horizontal="center" vertical="center" wrapText="1"/>
    </xf>
    <xf numFmtId="49" fontId="5" fillId="0" borderId="2" xfId="7" applyNumberFormat="1" applyFont="1" applyFill="1" applyBorder="1" applyAlignment="1">
      <alignment horizontal="center" vertical="center"/>
    </xf>
    <xf numFmtId="49" fontId="5" fillId="2" borderId="2" xfId="7" applyNumberFormat="1" applyFont="1" applyFill="1" applyBorder="1" applyAlignment="1">
      <alignment horizontal="center" vertical="center"/>
    </xf>
    <xf numFmtId="0" fontId="9" fillId="2" borderId="2" xfId="7" applyFont="1" applyFill="1" applyBorder="1" applyAlignment="1">
      <alignment horizontal="center" vertical="center" wrapText="1"/>
    </xf>
    <xf numFmtId="0" fontId="9" fillId="2" borderId="2" xfId="9" applyFont="1" applyFill="1" applyBorder="1" applyAlignment="1">
      <alignment horizontal="center" vertical="center"/>
    </xf>
    <xf numFmtId="49" fontId="9" fillId="2" borderId="2" xfId="7" applyNumberFormat="1" applyFont="1" applyFill="1" applyBorder="1" applyAlignment="1">
      <alignment horizontal="center" vertical="center"/>
    </xf>
    <xf numFmtId="49" fontId="8" fillId="2" borderId="2" xfId="7" applyNumberFormat="1" applyFont="1" applyFill="1" applyBorder="1" applyAlignment="1">
      <alignment horizontal="center" vertical="center"/>
    </xf>
    <xf numFmtId="164" fontId="9" fillId="2" borderId="2" xfId="7" applyNumberFormat="1" applyFont="1" applyFill="1" applyBorder="1" applyAlignment="1">
      <alignment vertical="top"/>
    </xf>
    <xf numFmtId="0" fontId="10" fillId="2" borderId="0" xfId="7" applyFont="1" applyFill="1" applyAlignment="1">
      <alignment vertical="top"/>
    </xf>
    <xf numFmtId="49" fontId="9" fillId="2" borderId="2" xfId="9" applyNumberFormat="1" applyFont="1" applyFill="1" applyBorder="1" applyAlignment="1">
      <alignment horizontal="center" vertical="center"/>
    </xf>
    <xf numFmtId="164" fontId="5" fillId="2" borderId="2" xfId="7" applyNumberFormat="1" applyFont="1" applyFill="1" applyBorder="1" applyAlignment="1">
      <alignment vertical="top"/>
    </xf>
    <xf numFmtId="0" fontId="5" fillId="2" borderId="2" xfId="9" applyFont="1" applyFill="1" applyBorder="1" applyAlignment="1">
      <alignment horizontal="justify" vertical="top" wrapText="1"/>
    </xf>
    <xf numFmtId="0" fontId="5" fillId="2" borderId="2" xfId="9" applyFont="1" applyFill="1" applyBorder="1" applyAlignment="1">
      <alignment horizontal="left" vertical="top" wrapText="1"/>
    </xf>
    <xf numFmtId="0" fontId="5" fillId="2" borderId="2" xfId="7" applyFont="1" applyFill="1" applyBorder="1" applyAlignment="1">
      <alignment horizontal="center" vertical="center" wrapText="1"/>
    </xf>
    <xf numFmtId="0" fontId="5" fillId="2" borderId="2" xfId="9" applyFont="1" applyFill="1" applyBorder="1" applyAlignment="1">
      <alignment horizontal="center" vertical="center"/>
    </xf>
    <xf numFmtId="49" fontId="5" fillId="2" borderId="2" xfId="9" applyNumberFormat="1" applyFont="1" applyFill="1" applyBorder="1" applyAlignment="1">
      <alignment horizontal="center" vertical="center"/>
    </xf>
    <xf numFmtId="49" fontId="11" fillId="2" borderId="2" xfId="1" applyNumberFormat="1" applyFont="1" applyFill="1" applyBorder="1" applyAlignment="1">
      <alignment horizontal="center" vertical="center" wrapText="1"/>
    </xf>
    <xf numFmtId="49" fontId="11" fillId="2" borderId="2" xfId="9" applyNumberFormat="1" applyFont="1" applyFill="1" applyBorder="1" applyAlignment="1">
      <alignment vertical="center" wrapText="1"/>
    </xf>
    <xf numFmtId="0" fontId="5" fillId="2" borderId="2" xfId="9" applyFont="1" applyFill="1" applyBorder="1" applyAlignment="1">
      <alignment vertical="top" wrapText="1"/>
    </xf>
    <xf numFmtId="0" fontId="5" fillId="2" borderId="3" xfId="9" applyFont="1" applyFill="1" applyBorder="1" applyAlignment="1">
      <alignment vertical="top" wrapText="1"/>
    </xf>
    <xf numFmtId="0" fontId="4" fillId="2" borderId="0" xfId="7" applyFont="1" applyFill="1" applyAlignment="1">
      <alignment vertical="top"/>
    </xf>
    <xf numFmtId="164" fontId="1" fillId="2" borderId="2" xfId="7" applyNumberFormat="1" applyFont="1" applyFill="1" applyBorder="1" applyAlignment="1">
      <alignment vertical="top"/>
    </xf>
    <xf numFmtId="0" fontId="5" fillId="2" borderId="2" xfId="7" applyFont="1" applyFill="1" applyBorder="1" applyAlignment="1">
      <alignment vertical="top"/>
    </xf>
    <xf numFmtId="0" fontId="12" fillId="2" borderId="2" xfId="9" applyFont="1" applyFill="1" applyBorder="1" applyAlignment="1">
      <alignment horizontal="left" vertical="top" wrapText="1"/>
    </xf>
    <xf numFmtId="0" fontId="11" fillId="2" borderId="2" xfId="9" applyFont="1" applyFill="1" applyBorder="1" applyAlignment="1">
      <alignment horizontal="left" vertical="top" wrapText="1"/>
    </xf>
    <xf numFmtId="0" fontId="11" fillId="2" borderId="2" xfId="9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left" vertical="top" wrapText="1"/>
    </xf>
    <xf numFmtId="0" fontId="14" fillId="2" borderId="2" xfId="9" applyFont="1" applyFill="1" applyBorder="1" applyAlignment="1">
      <alignment horizontal="justify" vertical="center" wrapText="1"/>
    </xf>
    <xf numFmtId="0" fontId="5" fillId="2" borderId="2" xfId="7" applyFont="1" applyFill="1" applyBorder="1" applyAlignment="1">
      <alignment vertical="top" wrapText="1"/>
    </xf>
    <xf numFmtId="49" fontId="5" fillId="2" borderId="2" xfId="7" applyNumberFormat="1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vertical="top" wrapText="1"/>
    </xf>
    <xf numFmtId="0" fontId="5" fillId="2" borderId="3" xfId="7" applyFont="1" applyFill="1" applyBorder="1" applyAlignment="1">
      <alignment vertical="top"/>
    </xf>
    <xf numFmtId="0" fontId="15" fillId="2" borderId="2" xfId="9" applyFont="1" applyFill="1" applyBorder="1" applyAlignment="1">
      <alignment horizontal="left" vertical="top" wrapText="1"/>
    </xf>
    <xf numFmtId="0" fontId="5" fillId="2" borderId="2" xfId="7" applyFont="1" applyFill="1" applyBorder="1" applyAlignment="1">
      <alignment horizontal="left" vertical="top" wrapText="1"/>
    </xf>
    <xf numFmtId="0" fontId="14" fillId="2" borderId="2" xfId="4" applyNumberFormat="1" applyFont="1" applyFill="1" applyBorder="1" applyAlignment="1">
      <alignment horizontal="justify" vertical="center" wrapText="1"/>
    </xf>
    <xf numFmtId="0" fontId="9" fillId="2" borderId="2" xfId="9" applyFont="1" applyFill="1" applyBorder="1" applyAlignment="1">
      <alignment horizontal="center" vertical="center" wrapText="1"/>
    </xf>
    <xf numFmtId="0" fontId="4" fillId="2" borderId="0" xfId="7" applyFont="1" applyFill="1" applyBorder="1" applyAlignment="1">
      <alignment vertical="top"/>
    </xf>
    <xf numFmtId="0" fontId="5" fillId="2" borderId="2" xfId="9" applyFont="1" applyFill="1" applyBorder="1" applyAlignment="1">
      <alignment horizontal="center" vertical="center" wrapText="1"/>
    </xf>
    <xf numFmtId="0" fontId="1" fillId="2" borderId="0" xfId="7" applyFont="1" applyFill="1" applyBorder="1" applyAlignment="1">
      <alignment vertical="top"/>
    </xf>
    <xf numFmtId="0" fontId="9" fillId="2" borderId="2" xfId="13" applyFont="1" applyFill="1" applyBorder="1" applyAlignment="1">
      <alignment horizontal="center" vertical="center" wrapText="1"/>
    </xf>
    <xf numFmtId="49" fontId="9" fillId="2" borderId="2" xfId="7" applyNumberFormat="1" applyFont="1" applyFill="1" applyBorder="1" applyAlignment="1">
      <alignment horizontal="center" vertical="center" wrapText="1"/>
    </xf>
    <xf numFmtId="0" fontId="13" fillId="2" borderId="2" xfId="7" applyFont="1" applyFill="1" applyBorder="1" applyAlignment="1">
      <alignment vertical="top"/>
    </xf>
    <xf numFmtId="0" fontId="4" fillId="2" borderId="2" xfId="7" applyFont="1" applyFill="1" applyBorder="1" applyAlignment="1">
      <alignment horizontal="center" vertical="center" wrapText="1"/>
    </xf>
    <xf numFmtId="0" fontId="4" fillId="2" borderId="2" xfId="9" applyFont="1" applyFill="1" applyBorder="1" applyAlignment="1">
      <alignment horizontal="center" vertical="center"/>
    </xf>
    <xf numFmtId="49" fontId="4" fillId="2" borderId="2" xfId="7" applyNumberFormat="1" applyFont="1" applyFill="1" applyBorder="1" applyAlignment="1">
      <alignment horizontal="center" vertical="center"/>
    </xf>
    <xf numFmtId="49" fontId="10" fillId="2" borderId="2" xfId="7" applyNumberFormat="1" applyFont="1" applyFill="1" applyBorder="1" applyAlignment="1">
      <alignment horizontal="center" vertical="center"/>
    </xf>
    <xf numFmtId="164" fontId="4" fillId="2" borderId="2" xfId="7" applyNumberFormat="1" applyFont="1" applyFill="1" applyBorder="1" applyAlignment="1">
      <alignment vertical="top"/>
    </xf>
    <xf numFmtId="0" fontId="1" fillId="2" borderId="2" xfId="7" applyFont="1" applyFill="1" applyBorder="1" applyAlignment="1">
      <alignment horizontal="center" vertical="center" wrapText="1"/>
    </xf>
    <xf numFmtId="0" fontId="1" fillId="2" borderId="2" xfId="9" applyFont="1" applyFill="1" applyBorder="1" applyAlignment="1">
      <alignment horizontal="center" vertical="center"/>
    </xf>
    <xf numFmtId="49" fontId="1" fillId="2" borderId="2" xfId="7" applyNumberFormat="1" applyFont="1" applyFill="1" applyBorder="1" applyAlignment="1">
      <alignment horizontal="center" vertical="center"/>
    </xf>
    <xf numFmtId="0" fontId="1" fillId="2" borderId="2" xfId="7" applyFont="1" applyFill="1" applyBorder="1" applyAlignment="1">
      <alignment horizontal="left" vertical="top" wrapText="1"/>
    </xf>
    <xf numFmtId="166" fontId="9" fillId="2" borderId="2" xfId="9" applyNumberFormat="1" applyFont="1" applyFill="1" applyBorder="1" applyAlignment="1">
      <alignment vertical="top"/>
    </xf>
    <xf numFmtId="0" fontId="4" fillId="2" borderId="0" xfId="9" applyFont="1" applyFill="1" applyAlignment="1">
      <alignment vertical="top"/>
    </xf>
    <xf numFmtId="49" fontId="16" fillId="2" borderId="2" xfId="9" applyNumberFormat="1" applyFont="1" applyFill="1" applyBorder="1" applyAlignment="1">
      <alignment horizontal="center" vertical="center"/>
    </xf>
    <xf numFmtId="166" fontId="5" fillId="2" borderId="2" xfId="9" applyNumberFormat="1" applyFont="1" applyFill="1" applyBorder="1" applyAlignment="1">
      <alignment vertical="top"/>
    </xf>
    <xf numFmtId="0" fontId="1" fillId="2" borderId="0" xfId="9" applyFont="1" applyFill="1" applyBorder="1" applyAlignment="1">
      <alignment vertical="top"/>
    </xf>
    <xf numFmtId="0" fontId="4" fillId="2" borderId="0" xfId="9" applyFont="1" applyFill="1" applyBorder="1" applyAlignment="1">
      <alignment vertical="top"/>
    </xf>
    <xf numFmtId="0" fontId="11" fillId="2" borderId="5" xfId="9" applyFont="1" applyFill="1" applyBorder="1" applyAlignment="1">
      <alignment horizontal="left" vertical="top" wrapText="1"/>
    </xf>
    <xf numFmtId="164" fontId="9" fillId="2" borderId="2" xfId="7" applyNumberFormat="1" applyFont="1" applyFill="1" applyBorder="1" applyAlignment="1">
      <alignment horizontal="right" vertical="top"/>
    </xf>
    <xf numFmtId="49" fontId="9" fillId="2" borderId="2" xfId="7" applyNumberFormat="1" applyFont="1" applyFill="1" applyBorder="1" applyAlignment="1">
      <alignment horizontal="left" vertical="center"/>
    </xf>
    <xf numFmtId="164" fontId="9" fillId="2" borderId="2" xfId="7" applyNumberFormat="1" applyFont="1" applyFill="1" applyBorder="1" applyAlignment="1">
      <alignment horizontal="left" vertical="top"/>
    </xf>
    <xf numFmtId="164" fontId="4" fillId="2" borderId="2" xfId="7" applyNumberFormat="1" applyFont="1" applyFill="1" applyBorder="1" applyAlignment="1">
      <alignment horizontal="right" vertical="top"/>
    </xf>
    <xf numFmtId="0" fontId="4" fillId="2" borderId="0" xfId="7" applyFont="1" applyFill="1" applyAlignment="1">
      <alignment horizontal="left" vertical="top"/>
    </xf>
    <xf numFmtId="0" fontId="5" fillId="2" borderId="2" xfId="7" applyFont="1" applyFill="1" applyBorder="1" applyAlignment="1">
      <alignment horizontal="center" vertical="center"/>
    </xf>
    <xf numFmtId="0" fontId="11" fillId="2" borderId="7" xfId="9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vertical="top"/>
    </xf>
    <xf numFmtId="0" fontId="9" fillId="2" borderId="2" xfId="7" applyFont="1" applyFill="1" applyBorder="1" applyAlignment="1">
      <alignment vertical="top" wrapText="1"/>
    </xf>
    <xf numFmtId="0" fontId="5" fillId="2" borderId="0" xfId="7" applyFont="1" applyFill="1" applyAlignment="1">
      <alignment vertical="top" wrapText="1"/>
    </xf>
    <xf numFmtId="0" fontId="1" fillId="2" borderId="0" xfId="7" applyFont="1" applyFill="1" applyAlignment="1">
      <alignment vertical="top" wrapText="1"/>
    </xf>
    <xf numFmtId="0" fontId="0" fillId="2" borderId="0" xfId="0" applyFill="1" applyAlignment="1">
      <alignment horizontal="center" vertical="center"/>
    </xf>
    <xf numFmtId="49" fontId="17" fillId="2" borderId="0" xfId="7" applyNumberFormat="1" applyFont="1" applyFill="1" applyAlignment="1">
      <alignment horizontal="center" vertical="center"/>
    </xf>
    <xf numFmtId="49" fontId="18" fillId="2" borderId="0" xfId="7" applyNumberFormat="1" applyFont="1" applyFill="1" applyAlignment="1">
      <alignment horizontal="center" vertical="center"/>
    </xf>
    <xf numFmtId="4" fontId="18" fillId="2" borderId="0" xfId="7" applyNumberFormat="1" applyFont="1" applyFill="1" applyAlignment="1">
      <alignment horizontal="center" vertical="top"/>
    </xf>
    <xf numFmtId="49" fontId="17" fillId="0" borderId="0" xfId="7" applyNumberFormat="1" applyFont="1" applyFill="1" applyAlignment="1">
      <alignment horizontal="center" vertical="center"/>
    </xf>
    <xf numFmtId="0" fontId="9" fillId="2" borderId="5" xfId="7" applyFont="1" applyFill="1" applyBorder="1" applyAlignment="1">
      <alignment horizontal="left" vertical="top" wrapText="1"/>
    </xf>
    <xf numFmtId="0" fontId="2" fillId="0" borderId="0" xfId="7" applyFont="1" applyFill="1" applyAlignment="1">
      <alignment horizontal="left" vertical="top" wrapText="1"/>
    </xf>
    <xf numFmtId="49" fontId="2" fillId="0" borderId="0" xfId="7" applyNumberFormat="1" applyFont="1" applyFill="1" applyAlignment="1">
      <alignment horizontal="left" vertical="top" wrapText="1"/>
    </xf>
    <xf numFmtId="0" fontId="1" fillId="0" borderId="4" xfId="7" applyFont="1" applyFill="1" applyBorder="1" applyAlignment="1">
      <alignment horizontal="center" vertical="top"/>
    </xf>
    <xf numFmtId="164" fontId="4" fillId="0" borderId="2" xfId="7" applyNumberFormat="1" applyFont="1" applyFill="1" applyBorder="1" applyAlignment="1">
      <alignment horizontal="right" vertical="top" wrapText="1"/>
    </xf>
    <xf numFmtId="164" fontId="9" fillId="0" borderId="2" xfId="7" applyNumberFormat="1" applyFont="1" applyFill="1" applyBorder="1" applyAlignment="1">
      <alignment horizontal="right" vertical="top" wrapText="1"/>
    </xf>
    <xf numFmtId="49" fontId="14" fillId="2" borderId="2" xfId="1" applyNumberFormat="1" applyFont="1" applyFill="1" applyBorder="1" applyAlignment="1">
      <alignment horizontal="center" vertical="center" wrapText="1"/>
    </xf>
    <xf numFmtId="49" fontId="18" fillId="0" borderId="0" xfId="7" applyNumberFormat="1" applyFont="1" applyFill="1" applyAlignment="1">
      <alignment horizontal="center" vertical="top"/>
    </xf>
    <xf numFmtId="49" fontId="2" fillId="0" borderId="0" xfId="0" applyNumberFormat="1" applyFont="1" applyAlignment="1">
      <alignment vertical="top" wrapText="1"/>
    </xf>
    <xf numFmtId="0" fontId="1" fillId="3" borderId="0" xfId="7" applyFont="1" applyFill="1" applyAlignment="1">
      <alignment vertical="top"/>
    </xf>
    <xf numFmtId="0" fontId="1" fillId="3" borderId="0" xfId="9" applyFont="1" applyFill="1" applyBorder="1" applyAlignment="1">
      <alignment vertical="top"/>
    </xf>
    <xf numFmtId="164" fontId="18" fillId="0" borderId="0" xfId="7" applyNumberFormat="1" applyFont="1" applyFill="1" applyAlignment="1">
      <alignment horizontal="center" vertical="top"/>
    </xf>
    <xf numFmtId="164" fontId="18" fillId="0" borderId="0" xfId="7" applyNumberFormat="1" applyFont="1" applyFill="1" applyAlignment="1">
      <alignment vertical="top"/>
    </xf>
    <xf numFmtId="0" fontId="9" fillId="2" borderId="5" xfId="7" applyFont="1" applyFill="1" applyBorder="1" applyAlignment="1">
      <alignment horizontal="center" vertical="top" wrapText="1"/>
    </xf>
    <xf numFmtId="0" fontId="1" fillId="0" borderId="0" xfId="8" applyFont="1" applyFill="1" applyAlignment="1">
      <alignment vertical="top" wrapText="1"/>
    </xf>
    <xf numFmtId="0" fontId="2" fillId="0" borderId="0" xfId="0" applyNumberFormat="1" applyFont="1" applyFill="1" applyAlignment="1">
      <alignment vertical="top" wrapText="1"/>
    </xf>
    <xf numFmtId="0" fontId="1" fillId="0" borderId="0" xfId="8" applyFont="1" applyFill="1" applyAlignment="1">
      <alignment horizontal="center" vertical="top"/>
    </xf>
    <xf numFmtId="0" fontId="1" fillId="0" borderId="0" xfId="8" applyFont="1" applyFill="1" applyAlignment="1">
      <alignment vertical="top"/>
    </xf>
    <xf numFmtId="0" fontId="1" fillId="0" borderId="0" xfId="8" applyFont="1" applyFill="1"/>
    <xf numFmtId="0" fontId="1" fillId="0" borderId="0" xfId="8" applyFont="1" applyFill="1" applyAlignment="1">
      <alignment horizontal="center"/>
    </xf>
    <xf numFmtId="0" fontId="1" fillId="0" borderId="2" xfId="8" applyFont="1" applyFill="1" applyBorder="1" applyAlignment="1">
      <alignment horizontal="center" vertical="top" wrapText="1"/>
    </xf>
    <xf numFmtId="49" fontId="1" fillId="0" borderId="2" xfId="8" applyNumberFormat="1" applyFont="1" applyFill="1" applyBorder="1" applyAlignment="1">
      <alignment horizontal="center" vertical="top" wrapText="1"/>
    </xf>
    <xf numFmtId="164" fontId="1" fillId="0" borderId="2" xfId="8" applyNumberFormat="1" applyFont="1" applyFill="1" applyBorder="1" applyAlignment="1">
      <alignment horizontal="center" vertical="top" wrapText="1"/>
    </xf>
    <xf numFmtId="164" fontId="1" fillId="0" borderId="0" xfId="8" applyNumberFormat="1" applyFont="1" applyFill="1"/>
    <xf numFmtId="0" fontId="4" fillId="0" borderId="2" xfId="8" applyFont="1" applyFill="1" applyBorder="1" applyAlignment="1">
      <alignment horizontal="center" vertical="center" wrapText="1"/>
    </xf>
    <xf numFmtId="164" fontId="4" fillId="0" borderId="2" xfId="8" applyNumberFormat="1" applyFont="1" applyFill="1" applyBorder="1" applyAlignment="1">
      <alignment horizontal="center" vertical="center" wrapText="1"/>
    </xf>
    <xf numFmtId="0" fontId="4" fillId="0" borderId="0" xfId="8" applyFont="1" applyFill="1" applyAlignment="1">
      <alignment vertical="center"/>
    </xf>
    <xf numFmtId="166" fontId="1" fillId="0" borderId="0" xfId="8" applyNumberFormat="1" applyFont="1" applyFill="1" applyAlignment="1">
      <alignment vertical="top" wrapText="1"/>
    </xf>
    <xf numFmtId="0" fontId="19" fillId="0" borderId="0" xfId="8" applyFont="1" applyFill="1" applyAlignment="1">
      <alignment vertical="top" wrapText="1"/>
    </xf>
    <xf numFmtId="0" fontId="20" fillId="0" borderId="0" xfId="8" applyFont="1" applyFill="1" applyAlignment="1">
      <alignment vertical="top" wrapText="1"/>
    </xf>
    <xf numFmtId="164" fontId="1" fillId="2" borderId="0" xfId="7" applyNumberFormat="1" applyFont="1" applyFill="1" applyAlignment="1">
      <alignment vertical="top"/>
    </xf>
    <xf numFmtId="49" fontId="11" fillId="2" borderId="2" xfId="1" applyNumberFormat="1" applyFont="1" applyFill="1" applyBorder="1" applyAlignment="1">
      <alignment horizontal="center" vertical="top" wrapText="1"/>
    </xf>
    <xf numFmtId="49" fontId="5" fillId="0" borderId="2" xfId="7" applyNumberFormat="1" applyFont="1" applyFill="1" applyBorder="1" applyAlignment="1">
      <alignment horizontal="center" vertical="top"/>
    </xf>
    <xf numFmtId="0" fontId="11" fillId="0" borderId="2" xfId="9" applyFont="1" applyFill="1" applyBorder="1" applyAlignment="1">
      <alignment horizontal="left" vertical="top" wrapText="1"/>
    </xf>
    <xf numFmtId="0" fontId="11" fillId="0" borderId="2" xfId="9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9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 wrapText="1"/>
    </xf>
    <xf numFmtId="0" fontId="5" fillId="0" borderId="2" xfId="7" applyFont="1" applyFill="1" applyBorder="1" applyAlignment="1">
      <alignment vertical="top" wrapText="1"/>
    </xf>
    <xf numFmtId="0" fontId="5" fillId="0" borderId="3" xfId="7" applyFont="1" applyFill="1" applyBorder="1" applyAlignment="1">
      <alignment vertical="top" wrapText="1"/>
    </xf>
    <xf numFmtId="0" fontId="9" fillId="2" borderId="3" xfId="9" applyFont="1" applyFill="1" applyBorder="1" applyAlignment="1">
      <alignment vertical="top" wrapText="1"/>
    </xf>
    <xf numFmtId="0" fontId="9" fillId="2" borderId="2" xfId="9" applyFont="1" applyFill="1" applyBorder="1" applyAlignment="1">
      <alignment vertical="top" wrapText="1"/>
    </xf>
    <xf numFmtId="0" fontId="15" fillId="2" borderId="5" xfId="9" applyFont="1" applyFill="1" applyBorder="1" applyAlignment="1">
      <alignment horizontal="left" vertical="top" wrapText="1"/>
    </xf>
    <xf numFmtId="49" fontId="5" fillId="2" borderId="2" xfId="9" applyNumberFormat="1" applyFont="1" applyFill="1" applyBorder="1" applyAlignment="1">
      <alignment horizontal="center" vertical="top"/>
    </xf>
    <xf numFmtId="0" fontId="1" fillId="0" borderId="2" xfId="8" applyFont="1" applyFill="1" applyBorder="1" applyAlignment="1">
      <alignment horizontal="center" vertical="top" wrapText="1"/>
    </xf>
    <xf numFmtId="0" fontId="11" fillId="2" borderId="2" xfId="9" applyNumberFormat="1" applyFont="1" applyFill="1" applyBorder="1" applyAlignment="1">
      <alignment horizontal="justify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21" fillId="2" borderId="3" xfId="0" applyFont="1" applyFill="1" applyBorder="1" applyAlignment="1">
      <alignment vertical="top" wrapText="1"/>
    </xf>
    <xf numFmtId="0" fontId="14" fillId="0" borderId="3" xfId="9" applyFont="1" applyFill="1" applyBorder="1" applyAlignment="1">
      <alignment horizontal="justify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2" xfId="7" applyFont="1" applyFill="1" applyBorder="1" applyAlignment="1">
      <alignment horizontal="center" vertical="top" wrapText="1"/>
    </xf>
    <xf numFmtId="49" fontId="9" fillId="0" borderId="2" xfId="7" applyNumberFormat="1" applyFont="1" applyFill="1" applyBorder="1" applyAlignment="1">
      <alignment horizontal="center" vertical="top"/>
    </xf>
    <xf numFmtId="49" fontId="9" fillId="0" borderId="2" xfId="0" applyNumberFormat="1" applyFont="1" applyFill="1" applyBorder="1" applyAlignment="1">
      <alignment horizontal="center" vertical="top"/>
    </xf>
    <xf numFmtId="4" fontId="9" fillId="2" borderId="2" xfId="7" applyNumberFormat="1" applyFont="1" applyFill="1" applyBorder="1" applyAlignment="1">
      <alignment vertical="top"/>
    </xf>
    <xf numFmtId="4" fontId="5" fillId="2" borderId="2" xfId="7" applyNumberFormat="1" applyFont="1" applyFill="1" applyBorder="1" applyAlignment="1">
      <alignment vertical="top"/>
    </xf>
    <xf numFmtId="0" fontId="4" fillId="0" borderId="0" xfId="7" applyFont="1" applyFill="1" applyAlignment="1">
      <alignment vertical="top"/>
    </xf>
    <xf numFmtId="0" fontId="9" fillId="0" borderId="3" xfId="7" applyFont="1" applyFill="1" applyBorder="1" applyAlignment="1">
      <alignment horizontal="left" vertical="top" wrapText="1"/>
    </xf>
    <xf numFmtId="0" fontId="5" fillId="0" borderId="5" xfId="7" applyFont="1" applyFill="1" applyBorder="1" applyAlignment="1">
      <alignment horizontal="left" vertical="top" wrapText="1"/>
    </xf>
    <xf numFmtId="0" fontId="22" fillId="0" borderId="0" xfId="0" applyFont="1" applyAlignment="1">
      <alignment wrapText="1"/>
    </xf>
    <xf numFmtId="49" fontId="5" fillId="0" borderId="2" xfId="9" applyNumberFormat="1" applyFont="1" applyFill="1" applyBorder="1" applyAlignment="1">
      <alignment horizontal="center" vertical="top"/>
    </xf>
    <xf numFmtId="49" fontId="11" fillId="0" borderId="2" xfId="1" applyNumberFormat="1" applyFont="1" applyFill="1" applyBorder="1" applyAlignment="1">
      <alignment horizontal="center" vertical="top" wrapText="1"/>
    </xf>
    <xf numFmtId="4" fontId="9" fillId="2" borderId="2" xfId="9" applyNumberFormat="1" applyFont="1" applyFill="1" applyBorder="1" applyAlignment="1">
      <alignment vertical="top"/>
    </xf>
    <xf numFmtId="4" fontId="5" fillId="2" borderId="2" xfId="9" applyNumberFormat="1" applyFont="1" applyFill="1" applyBorder="1" applyAlignment="1">
      <alignment vertical="top"/>
    </xf>
    <xf numFmtId="0" fontId="1" fillId="0" borderId="0" xfId="9" applyFont="1" applyFill="1" applyBorder="1" applyAlignment="1">
      <alignment vertical="top"/>
    </xf>
    <xf numFmtId="164" fontId="5" fillId="2" borderId="2" xfId="9" applyNumberFormat="1" applyFont="1" applyFill="1" applyBorder="1" applyAlignment="1">
      <alignment vertical="top"/>
    </xf>
    <xf numFmtId="0" fontId="5" fillId="0" borderId="3" xfId="7" applyFont="1" applyFill="1" applyBorder="1" applyAlignment="1">
      <alignment vertical="top"/>
    </xf>
    <xf numFmtId="0" fontId="9" fillId="0" borderId="6" xfId="14" applyFont="1" applyFill="1" applyBorder="1" applyAlignment="1">
      <alignment vertical="top" wrapText="1"/>
    </xf>
    <xf numFmtId="49" fontId="9" fillId="0" borderId="2" xfId="9" applyNumberFormat="1" applyFont="1" applyFill="1" applyBorder="1" applyAlignment="1">
      <alignment horizontal="center" vertical="top"/>
    </xf>
    <xf numFmtId="49" fontId="9" fillId="0" borderId="2" xfId="14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top" wrapText="1"/>
    </xf>
    <xf numFmtId="49" fontId="5" fillId="0" borderId="2" xfId="14" applyNumberFormat="1" applyFont="1" applyFill="1" applyBorder="1" applyAlignment="1">
      <alignment horizontal="center" vertical="top"/>
    </xf>
    <xf numFmtId="0" fontId="5" fillId="0" borderId="6" xfId="14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0" borderId="0" xfId="9" applyFont="1" applyFill="1" applyAlignment="1">
      <alignment horizontal="center" vertical="top" wrapText="1"/>
    </xf>
    <xf numFmtId="49" fontId="1" fillId="0" borderId="0" xfId="7" applyNumberFormat="1" applyFont="1" applyFill="1" applyAlignment="1">
      <alignment horizontal="left" vertical="top" wrapText="1"/>
    </xf>
    <xf numFmtId="0" fontId="1" fillId="0" borderId="0" xfId="9" applyFont="1" applyAlignment="1">
      <alignment horizontal="center" vertical="top"/>
    </xf>
    <xf numFmtId="0" fontId="1" fillId="0" borderId="0" xfId="0" applyFont="1" applyFill="1" applyBorder="1" applyAlignment="1">
      <alignment horizontal="right" vertical="top"/>
    </xf>
    <xf numFmtId="0" fontId="1" fillId="0" borderId="2" xfId="7" applyFont="1" applyFill="1" applyBorder="1" applyAlignment="1">
      <alignment horizontal="center" vertical="top" wrapText="1"/>
    </xf>
    <xf numFmtId="0" fontId="1" fillId="0" borderId="2" xfId="9" applyFont="1" applyFill="1" applyBorder="1" applyAlignment="1">
      <alignment horizontal="center" vertical="top" wrapText="1"/>
    </xf>
    <xf numFmtId="49" fontId="1" fillId="0" borderId="2" xfId="7" applyNumberFormat="1" applyFont="1" applyFill="1" applyBorder="1" applyAlignment="1">
      <alignment horizontal="center" vertical="top"/>
    </xf>
    <xf numFmtId="0" fontId="10" fillId="0" borderId="2" xfId="7" applyFont="1" applyFill="1" applyBorder="1" applyAlignment="1">
      <alignment horizontal="left" vertical="top" wrapText="1"/>
    </xf>
    <xf numFmtId="0" fontId="4" fillId="0" borderId="2" xfId="7" applyFont="1" applyFill="1" applyBorder="1" applyAlignment="1">
      <alignment horizontal="center" vertical="top" wrapText="1"/>
    </xf>
    <xf numFmtId="0" fontId="4" fillId="0" borderId="2" xfId="9" applyFont="1" applyFill="1" applyBorder="1" applyAlignment="1">
      <alignment horizontal="center" vertical="top" wrapText="1"/>
    </xf>
    <xf numFmtId="4" fontId="4" fillId="0" borderId="2" xfId="7" applyNumberFormat="1" applyFont="1" applyFill="1" applyBorder="1" applyAlignment="1">
      <alignment horizontal="right" vertical="top" wrapText="1"/>
    </xf>
    <xf numFmtId="0" fontId="4" fillId="0" borderId="2" xfId="9" applyFont="1" applyBorder="1" applyAlignment="1">
      <alignment horizontal="center" vertical="top"/>
    </xf>
    <xf numFmtId="49" fontId="4" fillId="0" borderId="2" xfId="7" applyNumberFormat="1" applyFont="1" applyFill="1" applyBorder="1" applyAlignment="1">
      <alignment horizontal="center" vertical="top"/>
    </xf>
    <xf numFmtId="49" fontId="10" fillId="0" borderId="2" xfId="7" applyNumberFormat="1" applyFont="1" applyFill="1" applyBorder="1" applyAlignment="1">
      <alignment horizontal="center" vertical="top"/>
    </xf>
    <xf numFmtId="4" fontId="4" fillId="0" borderId="2" xfId="7" applyNumberFormat="1" applyFont="1" applyFill="1" applyBorder="1" applyAlignment="1">
      <alignment vertical="top"/>
    </xf>
    <xf numFmtId="0" fontId="10" fillId="0" borderId="0" xfId="7" applyFont="1" applyFill="1" applyAlignment="1">
      <alignment vertical="top"/>
    </xf>
    <xf numFmtId="0" fontId="4" fillId="0" borderId="2" xfId="7" applyFont="1" applyFill="1" applyBorder="1" applyAlignment="1">
      <alignment horizontal="left" vertical="top" wrapText="1"/>
    </xf>
    <xf numFmtId="0" fontId="4" fillId="0" borderId="3" xfId="7" applyFont="1" applyFill="1" applyBorder="1" applyAlignment="1">
      <alignment vertical="top" wrapText="1"/>
    </xf>
    <xf numFmtId="0" fontId="1" fillId="0" borderId="2" xfId="9" applyFont="1" applyBorder="1" applyAlignment="1">
      <alignment horizontal="center" vertical="top"/>
    </xf>
    <xf numFmtId="49" fontId="1" fillId="0" borderId="2" xfId="9" applyNumberFormat="1" applyFont="1" applyFill="1" applyBorder="1" applyAlignment="1">
      <alignment horizontal="center" vertical="top"/>
    </xf>
    <xf numFmtId="49" fontId="1" fillId="0" borderId="2" xfId="1" applyNumberFormat="1" applyFont="1" applyFill="1" applyBorder="1" applyAlignment="1">
      <alignment horizontal="center" vertical="top" wrapText="1"/>
    </xf>
    <xf numFmtId="4" fontId="1" fillId="0" borderId="2" xfId="7" applyNumberFormat="1" applyFont="1" applyFill="1" applyBorder="1" applyAlignment="1">
      <alignment vertical="top"/>
    </xf>
    <xf numFmtId="0" fontId="1" fillId="2" borderId="2" xfId="9" applyFont="1" applyFill="1" applyBorder="1" applyAlignment="1">
      <alignment vertical="top" wrapText="1"/>
    </xf>
    <xf numFmtId="49" fontId="23" fillId="0" borderId="2" xfId="1" applyNumberFormat="1" applyFont="1" applyFill="1" applyBorder="1" applyAlignment="1">
      <alignment horizontal="center" vertical="top" wrapText="1"/>
    </xf>
    <xf numFmtId="0" fontId="1" fillId="2" borderId="2" xfId="9" applyFont="1" applyFill="1" applyBorder="1" applyAlignment="1">
      <alignment horizontal="left" vertical="top" wrapText="1"/>
    </xf>
    <xf numFmtId="0" fontId="1" fillId="2" borderId="2" xfId="7" applyFont="1" applyFill="1" applyBorder="1" applyAlignment="1">
      <alignment vertical="top"/>
    </xf>
    <xf numFmtId="49" fontId="1" fillId="4" borderId="2" xfId="7" applyNumberFormat="1" applyFont="1" applyFill="1" applyBorder="1" applyAlignment="1">
      <alignment horizontal="center" vertical="top"/>
    </xf>
    <xf numFmtId="0" fontId="1" fillId="0" borderId="2" xfId="7" applyFont="1" applyFill="1" applyBorder="1" applyAlignment="1">
      <alignment vertical="top"/>
    </xf>
    <xf numFmtId="0" fontId="1" fillId="0" borderId="2" xfId="9" applyFont="1" applyFill="1" applyBorder="1" applyAlignment="1">
      <alignment horizontal="left" vertical="top" wrapText="1"/>
    </xf>
    <xf numFmtId="0" fontId="1" fillId="0" borderId="2" xfId="9" applyFont="1" applyFill="1" applyBorder="1" applyAlignment="1">
      <alignment horizontal="center" vertical="top"/>
    </xf>
    <xf numFmtId="0" fontId="23" fillId="0" borderId="2" xfId="9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horizontal="left" vertical="top" wrapText="1"/>
    </xf>
    <xf numFmtId="49" fontId="24" fillId="0" borderId="2" xfId="1" applyNumberFormat="1" applyFont="1" applyFill="1" applyBorder="1" applyAlignment="1">
      <alignment horizontal="center" vertical="top" wrapText="1"/>
    </xf>
    <xf numFmtId="0" fontId="24" fillId="0" borderId="2" xfId="0" applyFont="1" applyFill="1" applyBorder="1" applyAlignment="1">
      <alignment horizontal="left" vertical="top" wrapText="1"/>
    </xf>
    <xf numFmtId="0" fontId="25" fillId="0" borderId="2" xfId="9" applyFont="1" applyFill="1" applyBorder="1" applyAlignment="1">
      <alignment horizontal="justify" vertical="top" wrapText="1"/>
    </xf>
    <xf numFmtId="0" fontId="4" fillId="0" borderId="2" xfId="9" applyFont="1" applyFill="1" applyBorder="1" applyAlignment="1">
      <alignment horizontal="center" vertical="top"/>
    </xf>
    <xf numFmtId="0" fontId="1" fillId="0" borderId="2" xfId="9" applyFont="1" applyFill="1" applyBorder="1" applyAlignment="1">
      <alignment horizontal="justify" vertical="top" wrapText="1"/>
    </xf>
    <xf numFmtId="0" fontId="1" fillId="0" borderId="2" xfId="7" applyFont="1" applyFill="1" applyBorder="1" applyAlignment="1">
      <alignment vertical="top" wrapText="1"/>
    </xf>
    <xf numFmtId="49" fontId="1" fillId="0" borderId="2" xfId="7" applyNumberFormat="1" applyFont="1" applyFill="1" applyBorder="1" applyAlignment="1">
      <alignment horizontal="center" vertical="top" wrapText="1"/>
    </xf>
    <xf numFmtId="0" fontId="25" fillId="0" borderId="2" xfId="4" applyNumberFormat="1" applyFont="1" applyFill="1" applyBorder="1" applyAlignment="1">
      <alignment horizontal="justify" vertical="top" wrapText="1"/>
    </xf>
    <xf numFmtId="0" fontId="1" fillId="0" borderId="2" xfId="9" applyFont="1" applyFill="1" applyBorder="1" applyAlignment="1">
      <alignment vertical="top" wrapText="1"/>
    </xf>
    <xf numFmtId="0" fontId="4" fillId="0" borderId="2" xfId="13" applyFont="1" applyFill="1" applyBorder="1" applyAlignment="1">
      <alignment horizontal="center" vertical="top" wrapText="1"/>
    </xf>
    <xf numFmtId="49" fontId="4" fillId="0" borderId="2" xfId="7" applyNumberFormat="1" applyFont="1" applyFill="1" applyBorder="1" applyAlignment="1">
      <alignment horizontal="center" vertical="top" wrapText="1"/>
    </xf>
    <xf numFmtId="0" fontId="19" fillId="0" borderId="2" xfId="7" applyFont="1" applyFill="1" applyBorder="1" applyAlignment="1">
      <alignment horizontal="left" vertical="top" wrapText="1"/>
    </xf>
    <xf numFmtId="0" fontId="19" fillId="0" borderId="2" xfId="7" applyFont="1" applyFill="1" applyBorder="1" applyAlignment="1">
      <alignment vertical="top"/>
    </xf>
    <xf numFmtId="0" fontId="4" fillId="0" borderId="0" xfId="9" applyFont="1" applyFill="1" applyAlignment="1">
      <alignment vertical="top"/>
    </xf>
    <xf numFmtId="0" fontId="1" fillId="4" borderId="2" xfId="7" applyFont="1" applyFill="1" applyBorder="1" applyAlignment="1">
      <alignment horizontal="center" vertical="top" wrapText="1"/>
    </xf>
    <xf numFmtId="0" fontId="1" fillId="4" borderId="2" xfId="9" applyFont="1" applyFill="1" applyBorder="1" applyAlignment="1">
      <alignment horizontal="center" vertical="top"/>
    </xf>
    <xf numFmtId="49" fontId="4" fillId="0" borderId="2" xfId="9" applyNumberFormat="1" applyFont="1" applyFill="1" applyBorder="1" applyAlignment="1">
      <alignment horizontal="center" vertical="top"/>
    </xf>
    <xf numFmtId="4" fontId="4" fillId="0" borderId="2" xfId="9" applyNumberFormat="1" applyFont="1" applyFill="1" applyBorder="1" applyAlignment="1">
      <alignment vertical="top"/>
    </xf>
    <xf numFmtId="4" fontId="1" fillId="0" borderId="2" xfId="9" applyNumberFormat="1" applyFont="1" applyFill="1" applyBorder="1" applyAlignment="1">
      <alignment horizontal="right" vertical="top"/>
    </xf>
    <xf numFmtId="4" fontId="1" fillId="0" borderId="2" xfId="9" applyNumberFormat="1" applyFont="1" applyFill="1" applyBorder="1" applyAlignment="1">
      <alignment vertical="top"/>
    </xf>
    <xf numFmtId="0" fontId="23" fillId="0" borderId="2" xfId="9" applyFont="1" applyFill="1" applyBorder="1" applyAlignment="1">
      <alignment horizontal="left" vertical="top" wrapText="1"/>
    </xf>
    <xf numFmtId="0" fontId="4" fillId="0" borderId="2" xfId="9" applyFont="1" applyFill="1" applyBorder="1" applyAlignment="1">
      <alignment horizontal="left" vertical="top" wrapText="1"/>
    </xf>
    <xf numFmtId="0" fontId="1" fillId="0" borderId="2" xfId="7" applyFont="1" applyFill="1" applyBorder="1" applyAlignment="1">
      <alignment horizontal="left" vertical="top" wrapText="1"/>
    </xf>
    <xf numFmtId="0" fontId="4" fillId="0" borderId="2" xfId="7" applyFont="1" applyFill="1" applyBorder="1" applyAlignment="1">
      <alignment vertical="top" wrapText="1"/>
    </xf>
    <xf numFmtId="0" fontId="4" fillId="0" borderId="0" xfId="7" applyFont="1" applyFill="1" applyAlignment="1">
      <alignment horizontal="left" vertical="top"/>
    </xf>
    <xf numFmtId="0" fontId="4" fillId="0" borderId="2" xfId="7" applyFont="1" applyFill="1" applyBorder="1" applyAlignment="1">
      <alignment vertical="top"/>
    </xf>
    <xf numFmtId="0" fontId="1" fillId="0" borderId="0" xfId="9" applyFont="1" applyFill="1" applyAlignment="1">
      <alignment horizontal="center" vertical="top"/>
    </xf>
    <xf numFmtId="49" fontId="1" fillId="0" borderId="0" xfId="7" applyNumberFormat="1" applyFont="1" applyFill="1" applyAlignment="1">
      <alignment horizontal="center" vertical="top"/>
    </xf>
    <xf numFmtId="4" fontId="1" fillId="0" borderId="8" xfId="7" applyNumberFormat="1" applyFont="1" applyFill="1" applyBorder="1" applyAlignment="1">
      <alignment horizontal="center" vertical="top"/>
    </xf>
    <xf numFmtId="4" fontId="1" fillId="0" borderId="0" xfId="7" applyNumberFormat="1" applyFont="1" applyFill="1" applyBorder="1" applyAlignment="1">
      <alignment horizontal="center" vertical="top"/>
    </xf>
    <xf numFmtId="4" fontId="1" fillId="0" borderId="0" xfId="7" applyNumberFormat="1" applyFont="1" applyFill="1" applyBorder="1" applyAlignment="1">
      <alignment vertical="top"/>
    </xf>
    <xf numFmtId="4" fontId="18" fillId="0" borderId="0" xfId="7" applyNumberFormat="1" applyFont="1" applyFill="1" applyAlignment="1">
      <alignment horizontal="center" vertical="top"/>
    </xf>
    <xf numFmtId="4" fontId="1" fillId="0" borderId="0" xfId="7" applyNumberFormat="1" applyFont="1" applyFill="1" applyAlignment="1">
      <alignment horizontal="center" vertical="top"/>
    </xf>
    <xf numFmtId="0" fontId="1" fillId="0" borderId="2" xfId="9" applyFont="1" applyFill="1" applyBorder="1" applyAlignment="1">
      <alignment horizontal="left" vertical="top" wrapText="1"/>
    </xf>
    <xf numFmtId="0" fontId="4" fillId="0" borderId="2" xfId="7" applyFont="1" applyFill="1" applyBorder="1" applyAlignment="1">
      <alignment horizontal="left" vertical="top" wrapText="1"/>
    </xf>
    <xf numFmtId="0" fontId="1" fillId="0" borderId="2" xfId="7" applyFont="1" applyFill="1" applyBorder="1" applyAlignment="1">
      <alignment horizontal="center" vertical="top" wrapText="1"/>
    </xf>
    <xf numFmtId="0" fontId="1" fillId="0" borderId="2" xfId="7" applyFont="1" applyFill="1" applyBorder="1" applyAlignment="1">
      <alignment horizontal="left" vertical="top" wrapText="1"/>
    </xf>
    <xf numFmtId="0" fontId="4" fillId="0" borderId="2" xfId="9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164" fontId="1" fillId="0" borderId="0" xfId="7" applyNumberFormat="1" applyFont="1" applyFill="1" applyAlignment="1">
      <alignment vertical="top"/>
    </xf>
    <xf numFmtId="164" fontId="4" fillId="0" borderId="2" xfId="7" applyNumberFormat="1" applyFont="1" applyFill="1" applyBorder="1" applyAlignment="1">
      <alignment vertical="top"/>
    </xf>
    <xf numFmtId="164" fontId="10" fillId="0" borderId="0" xfId="7" applyNumberFormat="1" applyFont="1" applyFill="1" applyAlignment="1">
      <alignment vertical="top"/>
    </xf>
    <xf numFmtId="164" fontId="4" fillId="0" borderId="0" xfId="7" applyNumberFormat="1" applyFont="1" applyFill="1" applyAlignment="1">
      <alignment vertical="top"/>
    </xf>
    <xf numFmtId="164" fontId="1" fillId="0" borderId="2" xfId="7" applyNumberFormat="1" applyFont="1" applyFill="1" applyBorder="1" applyAlignment="1">
      <alignment vertical="top"/>
    </xf>
    <xf numFmtId="164" fontId="1" fillId="0" borderId="0" xfId="7" applyNumberFormat="1" applyFont="1" applyFill="1" applyBorder="1" applyAlignment="1">
      <alignment vertical="top"/>
    </xf>
    <xf numFmtId="164" fontId="4" fillId="0" borderId="0" xfId="9" applyNumberFormat="1" applyFont="1" applyFill="1" applyAlignment="1">
      <alignment vertical="top"/>
    </xf>
    <xf numFmtId="164" fontId="1" fillId="0" borderId="0" xfId="9" applyNumberFormat="1" applyFont="1" applyFill="1" applyBorder="1" applyAlignment="1">
      <alignment vertical="top"/>
    </xf>
    <xf numFmtId="164" fontId="4" fillId="0" borderId="2" xfId="9" applyNumberFormat="1" applyFont="1" applyFill="1" applyBorder="1" applyAlignment="1">
      <alignment vertical="top"/>
    </xf>
    <xf numFmtId="164" fontId="1" fillId="0" borderId="2" xfId="9" applyNumberFormat="1" applyFont="1" applyFill="1" applyBorder="1" applyAlignment="1">
      <alignment horizontal="right" vertical="top"/>
    </xf>
    <xf numFmtId="164" fontId="1" fillId="0" borderId="2" xfId="9" applyNumberFormat="1" applyFont="1" applyFill="1" applyBorder="1" applyAlignment="1">
      <alignment vertical="top"/>
    </xf>
    <xf numFmtId="164" fontId="4" fillId="0" borderId="0" xfId="7" applyNumberFormat="1" applyFont="1" applyFill="1" applyAlignment="1">
      <alignment horizontal="left" vertical="top"/>
    </xf>
    <xf numFmtId="164" fontId="1" fillId="0" borderId="8" xfId="7" applyNumberFormat="1" applyFont="1" applyFill="1" applyBorder="1" applyAlignment="1">
      <alignment horizontal="center" vertical="top"/>
    </xf>
    <xf numFmtId="164" fontId="1" fillId="0" borderId="0" xfId="7" applyNumberFormat="1" applyFont="1" applyFill="1" applyBorder="1" applyAlignment="1">
      <alignment horizontal="center" vertical="top"/>
    </xf>
    <xf numFmtId="164" fontId="1" fillId="0" borderId="0" xfId="7" applyNumberFormat="1" applyFont="1" applyFill="1" applyAlignment="1">
      <alignment horizontal="center" vertical="top"/>
    </xf>
    <xf numFmtId="0" fontId="1" fillId="0" borderId="2" xfId="9" applyFont="1" applyFill="1" applyBorder="1" applyAlignment="1">
      <alignment horizontal="left" vertical="top" wrapText="1"/>
    </xf>
    <xf numFmtId="0" fontId="1" fillId="0" borderId="2" xfId="7" applyFont="1" applyFill="1" applyBorder="1" applyAlignment="1">
      <alignment horizontal="center" vertical="top" wrapText="1"/>
    </xf>
    <xf numFmtId="0" fontId="1" fillId="0" borderId="2" xfId="9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1" fillId="0" borderId="2" xfId="9" applyFont="1" applyFill="1" applyBorder="1" applyAlignment="1">
      <alignment horizontal="left" vertical="top" wrapText="1"/>
    </xf>
    <xf numFmtId="0" fontId="4" fillId="0" borderId="2" xfId="7" applyFont="1" applyFill="1" applyBorder="1" applyAlignment="1">
      <alignment horizontal="left" vertical="top" wrapText="1"/>
    </xf>
    <xf numFmtId="0" fontId="1" fillId="2" borderId="2" xfId="9" applyFont="1" applyFill="1" applyBorder="1" applyAlignment="1">
      <alignment horizontal="justify" vertical="top" wrapText="1"/>
    </xf>
    <xf numFmtId="0" fontId="4" fillId="0" borderId="2" xfId="9" applyFont="1" applyFill="1" applyBorder="1" applyAlignment="1">
      <alignment horizontal="left" vertical="top" wrapText="1"/>
    </xf>
    <xf numFmtId="0" fontId="1" fillId="0" borderId="2" xfId="7" applyFont="1" applyFill="1" applyBorder="1" applyAlignment="1">
      <alignment horizontal="left" vertical="top" wrapText="1"/>
    </xf>
    <xf numFmtId="0" fontId="4" fillId="2" borderId="2" xfId="9" applyFont="1" applyFill="1" applyBorder="1" applyAlignment="1">
      <alignment horizontal="left" vertical="top" wrapText="1"/>
    </xf>
    <xf numFmtId="0" fontId="4" fillId="0" borderId="0" xfId="7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7" applyFont="1" applyFill="1" applyAlignment="1">
      <alignment horizontal="right" vertical="top" wrapText="1"/>
    </xf>
    <xf numFmtId="49" fontId="1" fillId="0" borderId="0" xfId="9" applyNumberFormat="1" applyFont="1" applyAlignment="1">
      <alignment horizontal="left" vertical="top" wrapText="1"/>
    </xf>
    <xf numFmtId="0" fontId="1" fillId="0" borderId="2" xfId="7" applyFont="1" applyFill="1" applyBorder="1" applyAlignment="1">
      <alignment horizontal="center" vertical="top" wrapText="1"/>
    </xf>
    <xf numFmtId="0" fontId="5" fillId="2" borderId="3" xfId="7" applyFont="1" applyFill="1" applyBorder="1" applyAlignment="1">
      <alignment horizontal="left" vertical="top" wrapText="1"/>
    </xf>
    <xf numFmtId="0" fontId="5" fillId="2" borderId="5" xfId="7" applyFont="1" applyFill="1" applyBorder="1" applyAlignment="1">
      <alignment horizontal="left" vertical="top" wrapText="1"/>
    </xf>
    <xf numFmtId="0" fontId="9" fillId="2" borderId="3" xfId="7" applyFont="1" applyFill="1" applyBorder="1" applyAlignment="1">
      <alignment horizontal="left" vertical="top" wrapText="1"/>
    </xf>
    <xf numFmtId="0" fontId="9" fillId="2" borderId="5" xfId="7" applyFont="1" applyFill="1" applyBorder="1" applyAlignment="1">
      <alignment horizontal="left" vertical="top" wrapText="1"/>
    </xf>
    <xf numFmtId="0" fontId="5" fillId="2" borderId="3" xfId="9" applyFont="1" applyFill="1" applyBorder="1" applyAlignment="1">
      <alignment horizontal="left" vertical="top" wrapText="1"/>
    </xf>
    <xf numFmtId="0" fontId="5" fillId="2" borderId="5" xfId="9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7" applyFont="1" applyFill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2" fillId="0" borderId="3" xfId="7" applyFont="1" applyFill="1" applyBorder="1" applyAlignment="1">
      <alignment horizontal="center" vertical="top" wrapText="1"/>
    </xf>
    <xf numFmtId="0" fontId="2" fillId="0" borderId="5" xfId="7" applyFont="1" applyFill="1" applyBorder="1" applyAlignment="1">
      <alignment horizontal="center" vertical="top" wrapText="1"/>
    </xf>
    <xf numFmtId="0" fontId="2" fillId="0" borderId="0" xfId="7" applyFont="1" applyFill="1" applyAlignment="1">
      <alignment horizontal="right" vertical="top" wrapText="1"/>
    </xf>
    <xf numFmtId="0" fontId="9" fillId="2" borderId="3" xfId="9" applyFont="1" applyFill="1" applyBorder="1" applyAlignment="1">
      <alignment horizontal="left" vertical="top" wrapText="1"/>
    </xf>
    <xf numFmtId="0" fontId="9" fillId="2" borderId="5" xfId="9" applyFont="1" applyFill="1" applyBorder="1" applyAlignment="1">
      <alignment horizontal="left" vertical="top" wrapText="1"/>
    </xf>
    <xf numFmtId="0" fontId="5" fillId="2" borderId="3" xfId="9" applyFont="1" applyFill="1" applyBorder="1" applyAlignment="1">
      <alignment horizontal="justify" vertical="top" wrapText="1"/>
    </xf>
    <xf numFmtId="0" fontId="5" fillId="2" borderId="5" xfId="9" applyFont="1" applyFill="1" applyBorder="1" applyAlignment="1">
      <alignment horizontal="justify" vertical="top" wrapText="1"/>
    </xf>
    <xf numFmtId="0" fontId="4" fillId="2" borderId="2" xfId="7" applyFont="1" applyFill="1" applyBorder="1" applyAlignment="1">
      <alignment horizontal="left" vertical="top" wrapText="1"/>
    </xf>
    <xf numFmtId="0" fontId="4" fillId="2" borderId="3" xfId="7" applyFont="1" applyFill="1" applyBorder="1" applyAlignment="1">
      <alignment horizontal="left" vertical="top" wrapText="1"/>
    </xf>
    <xf numFmtId="0" fontId="4" fillId="2" borderId="5" xfId="7" applyFont="1" applyFill="1" applyBorder="1" applyAlignment="1">
      <alignment horizontal="left" vertical="top" wrapText="1"/>
    </xf>
    <xf numFmtId="0" fontId="1" fillId="2" borderId="3" xfId="7" applyFont="1" applyFill="1" applyBorder="1" applyAlignment="1">
      <alignment horizontal="left" vertical="top" wrapText="1"/>
    </xf>
    <xf numFmtId="0" fontId="1" fillId="2" borderId="5" xfId="7" applyFont="1" applyFill="1" applyBorder="1" applyAlignment="1">
      <alignment horizontal="left" vertical="top" wrapText="1"/>
    </xf>
    <xf numFmtId="0" fontId="9" fillId="2" borderId="3" xfId="7" applyFont="1" applyFill="1" applyBorder="1" applyAlignment="1">
      <alignment horizontal="left" vertical="top"/>
    </xf>
    <xf numFmtId="0" fontId="9" fillId="2" borderId="5" xfId="7" applyFont="1" applyFill="1" applyBorder="1" applyAlignment="1">
      <alignment horizontal="left" vertical="top"/>
    </xf>
    <xf numFmtId="0" fontId="5" fillId="2" borderId="3" xfId="7" applyFont="1" applyFill="1" applyBorder="1" applyAlignment="1">
      <alignment horizontal="left" vertical="top"/>
    </xf>
    <xf numFmtId="0" fontId="5" fillId="2" borderId="5" xfId="7" applyFont="1" applyFill="1" applyBorder="1" applyAlignment="1">
      <alignment horizontal="left" vertical="top"/>
    </xf>
    <xf numFmtId="0" fontId="1" fillId="0" borderId="2" xfId="8" applyFont="1" applyFill="1" applyBorder="1" applyAlignment="1">
      <alignment vertical="top" wrapText="1"/>
    </xf>
    <xf numFmtId="0" fontId="4" fillId="0" borderId="2" xfId="8" applyFont="1" applyFill="1" applyBorder="1" applyAlignment="1">
      <alignment vertical="center" wrapText="1"/>
    </xf>
    <xf numFmtId="0" fontId="1" fillId="0" borderId="2" xfId="8" applyFont="1" applyFill="1" applyBorder="1" applyAlignment="1">
      <alignment horizontal="center" vertical="top" wrapText="1"/>
    </xf>
    <xf numFmtId="0" fontId="1" fillId="0" borderId="0" xfId="8" applyFont="1" applyFill="1" applyAlignment="1">
      <alignment horizontal="right" vertical="top"/>
    </xf>
    <xf numFmtId="0" fontId="2" fillId="0" borderId="0" xfId="0" applyNumberFormat="1" applyFont="1" applyFill="1" applyAlignment="1">
      <alignment horizontal="left" vertical="top" wrapText="1"/>
    </xf>
    <xf numFmtId="0" fontId="4" fillId="0" borderId="0" xfId="8" applyFont="1" applyFill="1" applyAlignment="1">
      <alignment horizontal="center" vertical="center" wrapText="1"/>
    </xf>
    <xf numFmtId="0" fontId="9" fillId="2" borderId="3" xfId="7" applyFont="1" applyFill="1" applyBorder="1" applyAlignment="1">
      <alignment vertical="top" wrapText="1"/>
    </xf>
    <xf numFmtId="0" fontId="4" fillId="0" borderId="2" xfId="9" applyFont="1" applyFill="1" applyBorder="1" applyAlignment="1">
      <alignment horizontal="center" vertical="center"/>
    </xf>
    <xf numFmtId="49" fontId="26" fillId="0" borderId="2" xfId="1" applyNumberFormat="1" applyFont="1" applyFill="1" applyBorder="1" applyAlignment="1">
      <alignment horizontal="center" vertical="center" wrapText="1"/>
    </xf>
    <xf numFmtId="49" fontId="24" fillId="0" borderId="2" xfId="1" applyNumberFormat="1" applyFont="1" applyFill="1" applyBorder="1" applyAlignment="1">
      <alignment horizontal="center" vertical="center" wrapText="1"/>
    </xf>
    <xf numFmtId="164" fontId="4" fillId="0" borderId="2" xfId="7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/>
    </xf>
  </cellXfs>
  <cellStyles count="15">
    <cellStyle name="Денежный [0] 2" xfId="1"/>
    <cellStyle name="Денежный [0] 3" xfId="2"/>
    <cellStyle name="Денежный [0] 4" xfId="3"/>
    <cellStyle name="Денежный 2" xfId="4"/>
    <cellStyle name="Денежный 3" xfId="5"/>
    <cellStyle name="Денежный 4" xfId="6"/>
    <cellStyle name="Обычный" xfId="0" builtinId="0"/>
    <cellStyle name="Обычный 2" xfId="7"/>
    <cellStyle name="Обычный 2 2" xfId="14"/>
    <cellStyle name="Обычный 3" xfId="8"/>
    <cellStyle name="Обычный 4" xfId="9"/>
    <cellStyle name="Обычный_Расходы Надва" xfId="13"/>
    <cellStyle name="Финансовый [0] 2" xfId="10"/>
    <cellStyle name="Финансовый 2" xfId="11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05_12_20\&#1055;&#1088;&#1080;&#1083;&#1086;&#1078;&#1077;&#1085;&#1080;&#1103;%20&#1076;&#1077;&#1082;_05_12_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"/>
      <sheetName val="6Вед.18"/>
      <sheetName val="7.ФС"/>
      <sheetName val="8.МП"/>
      <sheetName val="10 Ист"/>
    </sheetNames>
    <sheetDataSet>
      <sheetData sheetId="0"/>
      <sheetData sheetId="1"/>
      <sheetData sheetId="2">
        <row r="15">
          <cell r="S15">
            <v>458700</v>
          </cell>
          <cell r="T15">
            <v>0</v>
          </cell>
        </row>
        <row r="18">
          <cell r="S18">
            <v>701400</v>
          </cell>
          <cell r="T18">
            <v>0</v>
          </cell>
        </row>
        <row r="20">
          <cell r="S20">
            <v>239510.35</v>
          </cell>
          <cell r="T20">
            <v>0</v>
          </cell>
        </row>
        <row r="22">
          <cell r="S22">
            <v>22500</v>
          </cell>
          <cell r="T22">
            <v>0</v>
          </cell>
        </row>
        <row r="25">
          <cell r="S25">
            <v>10000</v>
          </cell>
          <cell r="T25">
            <v>0</v>
          </cell>
        </row>
        <row r="28">
          <cell r="S28">
            <v>4000</v>
          </cell>
          <cell r="T28">
            <v>0</v>
          </cell>
        </row>
        <row r="32">
          <cell r="S32">
            <v>2000</v>
          </cell>
          <cell r="T32">
            <v>0</v>
          </cell>
        </row>
        <row r="35">
          <cell r="S35">
            <v>300</v>
          </cell>
          <cell r="T35">
            <v>0</v>
          </cell>
        </row>
        <row r="43">
          <cell r="S43">
            <v>0</v>
          </cell>
          <cell r="T43">
            <v>37000</v>
          </cell>
        </row>
        <row r="54">
          <cell r="S54">
            <v>500</v>
          </cell>
          <cell r="T54">
            <v>0</v>
          </cell>
        </row>
        <row r="59">
          <cell r="S59">
            <v>79700</v>
          </cell>
          <cell r="T59">
            <v>0</v>
          </cell>
        </row>
        <row r="61">
          <cell r="S61">
            <v>1179</v>
          </cell>
          <cell r="T61">
            <v>0</v>
          </cell>
        </row>
        <row r="66">
          <cell r="S66">
            <v>11200</v>
          </cell>
          <cell r="T66">
            <v>0</v>
          </cell>
        </row>
        <row r="71">
          <cell r="S71">
            <v>55680</v>
          </cell>
          <cell r="T71">
            <v>0</v>
          </cell>
        </row>
        <row r="75">
          <cell r="S75">
            <v>2159454.75</v>
          </cell>
          <cell r="T75">
            <v>0</v>
          </cell>
        </row>
        <row r="84">
          <cell r="S84">
            <v>300</v>
          </cell>
          <cell r="T84">
            <v>0</v>
          </cell>
        </row>
        <row r="88">
          <cell r="S88">
            <v>87700</v>
          </cell>
          <cell r="T88">
            <v>0</v>
          </cell>
        </row>
        <row r="91">
          <cell r="S91">
            <v>0</v>
          </cell>
          <cell r="T91">
            <v>0</v>
          </cell>
        </row>
        <row r="94">
          <cell r="S94">
            <v>277856.36</v>
          </cell>
          <cell r="T94">
            <v>29000</v>
          </cell>
        </row>
        <row r="97">
          <cell r="S97">
            <v>0</v>
          </cell>
          <cell r="T97">
            <v>7000</v>
          </cell>
        </row>
        <row r="102">
          <cell r="S102">
            <v>32600</v>
          </cell>
          <cell r="T102">
            <v>4000</v>
          </cell>
        </row>
        <row r="107">
          <cell r="S107">
            <v>14021</v>
          </cell>
          <cell r="T107">
            <v>0</v>
          </cell>
        </row>
        <row r="112">
          <cell r="S112">
            <v>109415</v>
          </cell>
          <cell r="T112">
            <v>0</v>
          </cell>
        </row>
        <row r="117">
          <cell r="S117">
            <v>2000</v>
          </cell>
          <cell r="T117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L60"/>
  <sheetViews>
    <sheetView tabSelected="1" workbookViewId="0">
      <selection activeCell="K20" sqref="K20"/>
    </sheetView>
  </sheetViews>
  <sheetFormatPr defaultRowHeight="12.75" x14ac:dyDescent="0.2"/>
  <cols>
    <col min="1" max="1" width="25.42578125" style="1" customWidth="1"/>
    <col min="2" max="2" width="72" style="4" customWidth="1"/>
    <col min="3" max="3" width="12.42578125" style="3" hidden="1" customWidth="1"/>
    <col min="4" max="5" width="10.28515625" style="3" hidden="1" customWidth="1"/>
    <col min="6" max="6" width="10.7109375" style="3" hidden="1" customWidth="1"/>
    <col min="7" max="7" width="11" style="3" hidden="1" customWidth="1"/>
    <col min="8" max="8" width="11.28515625" style="3" customWidth="1"/>
    <col min="9" max="9" width="8.28515625" style="4" hidden="1" customWidth="1"/>
    <col min="10" max="18" width="9.140625" style="4" customWidth="1"/>
    <col min="19" max="19" width="10.7109375" style="4" customWidth="1"/>
    <col min="20" max="16384" width="9.140625" style="4"/>
  </cols>
  <sheetData>
    <row r="1" spans="1:9" x14ac:dyDescent="0.2">
      <c r="B1" s="320" t="s">
        <v>0</v>
      </c>
      <c r="C1" s="320"/>
      <c r="D1" s="320"/>
      <c r="E1" s="320"/>
      <c r="F1" s="320"/>
      <c r="G1" s="320"/>
      <c r="H1" s="320"/>
    </row>
    <row r="2" spans="1:9" ht="33" customHeight="1" x14ac:dyDescent="0.2">
      <c r="B2" s="321" t="s">
        <v>339</v>
      </c>
      <c r="C2" s="321"/>
      <c r="D2" s="321"/>
      <c r="E2" s="321"/>
      <c r="F2" s="321"/>
      <c r="G2" s="321"/>
      <c r="H2" s="321"/>
    </row>
    <row r="3" spans="1:9" ht="18" hidden="1" customHeight="1" x14ac:dyDescent="0.2">
      <c r="B3" s="5" t="s">
        <v>1</v>
      </c>
      <c r="D3" s="6"/>
      <c r="E3" s="6"/>
    </row>
    <row r="4" spans="1:9" ht="33" hidden="1" customHeight="1" x14ac:dyDescent="0.2">
      <c r="B4" s="322" t="s">
        <v>2</v>
      </c>
      <c r="C4" s="322"/>
      <c r="D4" s="322"/>
      <c r="E4" s="322"/>
      <c r="F4" s="322"/>
      <c r="G4" s="322"/>
    </row>
    <row r="5" spans="1:9" ht="17.25" customHeight="1" x14ac:dyDescent="0.2">
      <c r="B5" s="7"/>
      <c r="C5" s="8"/>
      <c r="D5" s="8"/>
      <c r="E5" s="8"/>
      <c r="F5" s="8"/>
      <c r="G5" s="8"/>
    </row>
    <row r="6" spans="1:9" ht="16.5" hidden="1" customHeight="1" x14ac:dyDescent="4.4000000000000004">
      <c r="A6" s="9" t="s">
        <v>3</v>
      </c>
      <c r="B6" s="5" t="s">
        <v>4</v>
      </c>
      <c r="C6" s="10"/>
      <c r="D6" s="10"/>
      <c r="E6" s="10"/>
    </row>
    <row r="7" spans="1:9" ht="26.25" hidden="1" customHeight="1" x14ac:dyDescent="4.4000000000000004">
      <c r="A7" s="9" t="s">
        <v>5</v>
      </c>
      <c r="B7" s="323" t="s">
        <v>6</v>
      </c>
      <c r="C7" s="323"/>
      <c r="D7" s="323"/>
      <c r="E7" s="323"/>
      <c r="F7" s="323"/>
      <c r="G7" s="323"/>
    </row>
    <row r="8" spans="1:9" ht="27.75" customHeight="1" x14ac:dyDescent="0.2">
      <c r="A8" s="319" t="s">
        <v>340</v>
      </c>
      <c r="B8" s="319"/>
      <c r="C8" s="319"/>
      <c r="D8" s="319"/>
      <c r="E8" s="319"/>
      <c r="F8" s="319"/>
      <c r="G8" s="319"/>
      <c r="H8" s="319"/>
      <c r="I8" s="319"/>
    </row>
    <row r="9" spans="1:9" x14ac:dyDescent="0.2">
      <c r="A9" s="2"/>
      <c r="B9" s="11"/>
      <c r="C9" s="12"/>
      <c r="D9" s="12"/>
      <c r="E9" s="12"/>
      <c r="H9" s="371" t="s">
        <v>7</v>
      </c>
      <c r="I9" s="4" t="s">
        <v>7</v>
      </c>
    </row>
    <row r="10" spans="1:9" hidden="1" x14ac:dyDescent="0.2">
      <c r="A10" s="1" t="s">
        <v>8</v>
      </c>
      <c r="B10" s="13" t="s">
        <v>8</v>
      </c>
    </row>
    <row r="11" spans="1:9" s="1" customFormat="1" ht="38.25" customHeight="1" x14ac:dyDescent="0.2">
      <c r="A11" s="14" t="s">
        <v>9</v>
      </c>
      <c r="B11" s="14" t="s">
        <v>10</v>
      </c>
      <c r="C11" s="15" t="s">
        <v>11</v>
      </c>
      <c r="D11" s="16" t="s">
        <v>12</v>
      </c>
      <c r="E11" s="16" t="s">
        <v>13</v>
      </c>
      <c r="F11" s="16" t="s">
        <v>14</v>
      </c>
      <c r="G11" s="16" t="s">
        <v>15</v>
      </c>
      <c r="H11" s="44" t="s">
        <v>59</v>
      </c>
      <c r="I11" s="15" t="s">
        <v>16</v>
      </c>
    </row>
    <row r="12" spans="1:9" x14ac:dyDescent="0.2">
      <c r="A12" s="17">
        <v>1</v>
      </c>
      <c r="B12" s="17">
        <v>2</v>
      </c>
      <c r="C12" s="18">
        <v>3</v>
      </c>
      <c r="D12" s="18">
        <v>3</v>
      </c>
      <c r="E12" s="18">
        <v>4</v>
      </c>
      <c r="F12" s="18">
        <v>3</v>
      </c>
      <c r="G12" s="18">
        <v>3</v>
      </c>
      <c r="H12" s="18">
        <v>3</v>
      </c>
      <c r="I12" s="17">
        <v>3</v>
      </c>
    </row>
    <row r="13" spans="1:9" s="23" customFormat="1" x14ac:dyDescent="0.2">
      <c r="A13" s="19" t="s">
        <v>60</v>
      </c>
      <c r="B13" s="20" t="s">
        <v>17</v>
      </c>
      <c r="C13" s="21" t="e">
        <f>C14+C17+C30+C21+C34+C38</f>
        <v>#REF!</v>
      </c>
      <c r="D13" s="21" t="e">
        <f>D14+D17+D30+D21+D34+D38</f>
        <v>#REF!</v>
      </c>
      <c r="E13" s="21" t="e">
        <f>E14+E17+E30+E21+E34+E38</f>
        <v>#REF!</v>
      </c>
      <c r="F13" s="21" t="e">
        <f>F14+F17+F30+F21+F34+F38</f>
        <v>#REF!</v>
      </c>
      <c r="G13" s="21" t="e">
        <f>G14+G17+G30+G21+G34+G38</f>
        <v>#REF!</v>
      </c>
      <c r="H13" s="21">
        <f>H14+H17+H30+H21+H34+H38+H20</f>
        <v>717.15300000000002</v>
      </c>
      <c r="I13" s="22" t="e">
        <f>H13/G13*100</f>
        <v>#REF!</v>
      </c>
    </row>
    <row r="14" spans="1:9" s="23" customFormat="1" ht="16.5" customHeight="1" x14ac:dyDescent="0.2">
      <c r="A14" s="19" t="s">
        <v>61</v>
      </c>
      <c r="B14" s="24" t="s">
        <v>18</v>
      </c>
      <c r="C14" s="21" t="e">
        <f>C15</f>
        <v>#REF!</v>
      </c>
      <c r="D14" s="21" t="e">
        <f>D15</f>
        <v>#REF!</v>
      </c>
      <c r="E14" s="21" t="e">
        <f>E15</f>
        <v>#REF!</v>
      </c>
      <c r="F14" s="21" t="e">
        <f>F15+#REF!</f>
        <v>#REF!</v>
      </c>
      <c r="G14" s="21" t="e">
        <f>G15+#REF!</f>
        <v>#REF!</v>
      </c>
      <c r="H14" s="21">
        <f>H15</f>
        <v>76.492000000000004</v>
      </c>
      <c r="I14" s="25" t="e">
        <f t="shared" ref="I14:I57" si="0">H14/G14*100</f>
        <v>#REF!</v>
      </c>
    </row>
    <row r="15" spans="1:9" ht="52.5" customHeight="1" x14ac:dyDescent="0.2">
      <c r="A15" s="18" t="s">
        <v>226</v>
      </c>
      <c r="B15" s="193" t="s">
        <v>225</v>
      </c>
      <c r="C15" s="26" t="e">
        <f>C16+#REF!</f>
        <v>#REF!</v>
      </c>
      <c r="D15" s="26" t="e">
        <f>D16+#REF!</f>
        <v>#REF!</v>
      </c>
      <c r="E15" s="26" t="e">
        <f>E16+#REF!</f>
        <v>#REF!</v>
      </c>
      <c r="F15" s="26" t="e">
        <f>F16+#REF!</f>
        <v>#REF!</v>
      </c>
      <c r="G15" s="26">
        <v>46</v>
      </c>
      <c r="H15" s="26">
        <v>76.492000000000004</v>
      </c>
      <c r="I15" s="25">
        <f t="shared" si="0"/>
        <v>166.28695652173914</v>
      </c>
    </row>
    <row r="16" spans="1:9" ht="39.75" hidden="1" customHeight="1" x14ac:dyDescent="0.2">
      <c r="A16" s="18" t="s">
        <v>19</v>
      </c>
      <c r="B16" s="194" t="s">
        <v>20</v>
      </c>
      <c r="C16" s="26">
        <v>50.2</v>
      </c>
      <c r="D16" s="26">
        <v>50.2</v>
      </c>
      <c r="E16" s="26">
        <v>50.2</v>
      </c>
      <c r="F16" s="26">
        <v>0</v>
      </c>
      <c r="G16" s="26">
        <f>C16+F16</f>
        <v>50.2</v>
      </c>
      <c r="H16" s="26">
        <f>D16+G16</f>
        <v>100.4</v>
      </c>
      <c r="I16" s="25">
        <f t="shared" si="0"/>
        <v>200</v>
      </c>
    </row>
    <row r="17" spans="1:9" s="23" customFormat="1" ht="19.5" hidden="1" customHeight="1" x14ac:dyDescent="0.2">
      <c r="A17" s="195" t="s">
        <v>21</v>
      </c>
      <c r="B17" s="196" t="s">
        <v>22</v>
      </c>
      <c r="C17" s="21">
        <f t="shared" ref="C17:H18" si="1">C18</f>
        <v>0</v>
      </c>
      <c r="D17" s="21">
        <f t="shared" si="1"/>
        <v>0</v>
      </c>
      <c r="E17" s="21">
        <f t="shared" si="1"/>
        <v>0</v>
      </c>
      <c r="F17" s="21">
        <f t="shared" si="1"/>
        <v>0</v>
      </c>
      <c r="G17" s="21">
        <f t="shared" si="1"/>
        <v>0</v>
      </c>
      <c r="H17" s="21">
        <f t="shared" si="1"/>
        <v>0</v>
      </c>
      <c r="I17" s="22" t="e">
        <f t="shared" si="0"/>
        <v>#DIV/0!</v>
      </c>
    </row>
    <row r="18" spans="1:9" ht="18.75" hidden="1" customHeight="1" x14ac:dyDescent="0.2">
      <c r="A18" s="18" t="s">
        <v>23</v>
      </c>
      <c r="B18" s="197" t="s">
        <v>24</v>
      </c>
      <c r="C18" s="26">
        <f t="shared" si="1"/>
        <v>0</v>
      </c>
      <c r="D18" s="26">
        <f t="shared" si="1"/>
        <v>0</v>
      </c>
      <c r="E18" s="26">
        <f t="shared" si="1"/>
        <v>0</v>
      </c>
      <c r="F18" s="26">
        <f t="shared" si="1"/>
        <v>0</v>
      </c>
      <c r="G18" s="26">
        <f t="shared" si="1"/>
        <v>0</v>
      </c>
      <c r="H18" s="26">
        <f t="shared" si="1"/>
        <v>0</v>
      </c>
      <c r="I18" s="22" t="e">
        <f t="shared" si="0"/>
        <v>#DIV/0!</v>
      </c>
    </row>
    <row r="19" spans="1:9" ht="20.25" hidden="1" customHeight="1" x14ac:dyDescent="0.2">
      <c r="A19" s="18" t="s">
        <v>25</v>
      </c>
      <c r="B19" s="197" t="s">
        <v>24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2" t="e">
        <f t="shared" si="0"/>
        <v>#DIV/0!</v>
      </c>
    </row>
    <row r="20" spans="1:9" ht="20.25" customHeight="1" x14ac:dyDescent="0.2">
      <c r="A20" s="18" t="s">
        <v>275</v>
      </c>
      <c r="B20" s="224" t="s">
        <v>24</v>
      </c>
      <c r="C20" s="26"/>
      <c r="D20" s="26"/>
      <c r="E20" s="26"/>
      <c r="F20" s="26"/>
      <c r="G20" s="26"/>
      <c r="H20" s="26">
        <v>42.878999999999998</v>
      </c>
      <c r="I20" s="22"/>
    </row>
    <row r="21" spans="1:9" s="30" customFormat="1" ht="18.75" customHeight="1" x14ac:dyDescent="0.2">
      <c r="A21" s="195" t="s">
        <v>62</v>
      </c>
      <c r="B21" s="198" t="s">
        <v>26</v>
      </c>
      <c r="C21" s="29">
        <f t="shared" ref="C21:G21" si="2">C22+C24</f>
        <v>417.2</v>
      </c>
      <c r="D21" s="29">
        <f t="shared" si="2"/>
        <v>417.8</v>
      </c>
      <c r="E21" s="29">
        <f t="shared" si="2"/>
        <v>417.8</v>
      </c>
      <c r="F21" s="29">
        <f t="shared" si="2"/>
        <v>304.10000000000002</v>
      </c>
      <c r="G21" s="29">
        <f t="shared" si="2"/>
        <v>721.3</v>
      </c>
      <c r="H21" s="21">
        <f>H22+H24</f>
        <v>456.46</v>
      </c>
      <c r="I21" s="22">
        <f t="shared" si="0"/>
        <v>63.282961319839181</v>
      </c>
    </row>
    <row r="22" spans="1:9" s="32" customFormat="1" ht="27" customHeight="1" x14ac:dyDescent="0.2">
      <c r="A22" s="18" t="s">
        <v>228</v>
      </c>
      <c r="B22" s="199" t="s">
        <v>227</v>
      </c>
      <c r="C22" s="31">
        <f t="shared" ref="C22:G22" si="3">C23</f>
        <v>27.7</v>
      </c>
      <c r="D22" s="31">
        <f t="shared" si="3"/>
        <v>28</v>
      </c>
      <c r="E22" s="31">
        <f t="shared" si="3"/>
        <v>28</v>
      </c>
      <c r="F22" s="31">
        <f t="shared" si="3"/>
        <v>-19.2</v>
      </c>
      <c r="G22" s="31">
        <f t="shared" si="3"/>
        <v>8.5</v>
      </c>
      <c r="H22" s="26">
        <f>H23</f>
        <v>10.914</v>
      </c>
      <c r="I22" s="25">
        <f t="shared" si="0"/>
        <v>128.4</v>
      </c>
    </row>
    <row r="23" spans="1:9" s="32" customFormat="1" ht="30" customHeight="1" x14ac:dyDescent="0.2">
      <c r="A23" s="18" t="s">
        <v>63</v>
      </c>
      <c r="B23" s="199" t="s">
        <v>27</v>
      </c>
      <c r="C23" s="31">
        <v>27.7</v>
      </c>
      <c r="D23" s="31">
        <v>28</v>
      </c>
      <c r="E23" s="31">
        <v>28</v>
      </c>
      <c r="F23" s="31">
        <v>-19.2</v>
      </c>
      <c r="G23" s="31">
        <f>C23+F23</f>
        <v>8.5</v>
      </c>
      <c r="H23" s="26">
        <v>10.914</v>
      </c>
      <c r="I23" s="25">
        <f t="shared" si="0"/>
        <v>128.4</v>
      </c>
    </row>
    <row r="24" spans="1:9" s="32" customFormat="1" ht="18.75" customHeight="1" x14ac:dyDescent="0.2">
      <c r="A24" s="18" t="s">
        <v>64</v>
      </c>
      <c r="B24" s="199" t="s">
        <v>28</v>
      </c>
      <c r="C24" s="31">
        <f t="shared" ref="C24:G24" si="4">C27+C25</f>
        <v>389.5</v>
      </c>
      <c r="D24" s="31">
        <f t="shared" si="4"/>
        <v>389.8</v>
      </c>
      <c r="E24" s="31">
        <f t="shared" si="4"/>
        <v>389.8</v>
      </c>
      <c r="F24" s="31">
        <f t="shared" si="4"/>
        <v>323.3</v>
      </c>
      <c r="G24" s="31">
        <f t="shared" si="4"/>
        <v>712.8</v>
      </c>
      <c r="H24" s="26">
        <f>H27+H25+H29</f>
        <v>445.54599999999999</v>
      </c>
      <c r="I24" s="25">
        <f t="shared" si="0"/>
        <v>62.506453423120092</v>
      </c>
    </row>
    <row r="25" spans="1:9" s="32" customFormat="1" ht="16.5" customHeight="1" x14ac:dyDescent="0.2">
      <c r="A25" s="16" t="s">
        <v>65</v>
      </c>
      <c r="B25" s="199" t="s">
        <v>29</v>
      </c>
      <c r="C25" s="31">
        <f t="shared" ref="C25:G25" si="5">C26</f>
        <v>226.7</v>
      </c>
      <c r="D25" s="31">
        <f t="shared" si="5"/>
        <v>227</v>
      </c>
      <c r="E25" s="31">
        <f t="shared" si="5"/>
        <v>227</v>
      </c>
      <c r="F25" s="31">
        <f t="shared" si="5"/>
        <v>216.1</v>
      </c>
      <c r="G25" s="31">
        <f t="shared" si="5"/>
        <v>442.79999999999995</v>
      </c>
      <c r="H25" s="26">
        <f>H26</f>
        <v>149.87799999999999</v>
      </c>
      <c r="I25" s="25">
        <f t="shared" si="0"/>
        <v>33.847786811201445</v>
      </c>
    </row>
    <row r="26" spans="1:9" s="32" customFormat="1" ht="26.25" customHeight="1" x14ac:dyDescent="0.2">
      <c r="A26" s="16" t="s">
        <v>66</v>
      </c>
      <c r="B26" s="199" t="s">
        <v>30</v>
      </c>
      <c r="C26" s="31">
        <v>226.7</v>
      </c>
      <c r="D26" s="31">
        <v>227</v>
      </c>
      <c r="E26" s="31">
        <v>227</v>
      </c>
      <c r="F26" s="31">
        <v>216.1</v>
      </c>
      <c r="G26" s="31">
        <f>C26+F26</f>
        <v>442.79999999999995</v>
      </c>
      <c r="H26" s="26">
        <v>149.87799999999999</v>
      </c>
      <c r="I26" s="25">
        <f t="shared" si="0"/>
        <v>33.847786811201445</v>
      </c>
    </row>
    <row r="27" spans="1:9" s="32" customFormat="1" ht="15.75" customHeight="1" x14ac:dyDescent="0.2">
      <c r="A27" s="16" t="s">
        <v>67</v>
      </c>
      <c r="B27" s="199" t="s">
        <v>31</v>
      </c>
      <c r="C27" s="31">
        <f t="shared" ref="C27:G27" si="6">C28</f>
        <v>162.80000000000001</v>
      </c>
      <c r="D27" s="31">
        <f t="shared" si="6"/>
        <v>162.80000000000001</v>
      </c>
      <c r="E27" s="31">
        <f t="shared" si="6"/>
        <v>162.80000000000001</v>
      </c>
      <c r="F27" s="31">
        <f t="shared" si="6"/>
        <v>107.2</v>
      </c>
      <c r="G27" s="31">
        <f t="shared" si="6"/>
        <v>270</v>
      </c>
      <c r="H27" s="26">
        <f>H28</f>
        <v>295.66800000000001</v>
      </c>
      <c r="I27" s="25">
        <f t="shared" si="0"/>
        <v>109.50666666666666</v>
      </c>
    </row>
    <row r="28" spans="1:9" s="32" customFormat="1" ht="27.75" customHeight="1" x14ac:dyDescent="0.2">
      <c r="A28" s="16" t="s">
        <v>68</v>
      </c>
      <c r="B28" s="199" t="s">
        <v>32</v>
      </c>
      <c r="C28" s="31">
        <v>162.80000000000001</v>
      </c>
      <c r="D28" s="31">
        <v>162.80000000000001</v>
      </c>
      <c r="E28" s="31">
        <v>162.80000000000001</v>
      </c>
      <c r="F28" s="31">
        <v>107.2</v>
      </c>
      <c r="G28" s="31">
        <f>C28+F28</f>
        <v>270</v>
      </c>
      <c r="H28" s="26">
        <v>295.66800000000001</v>
      </c>
      <c r="I28" s="25">
        <f t="shared" si="0"/>
        <v>109.50666666666666</v>
      </c>
    </row>
    <row r="29" spans="1:9" s="32" customFormat="1" ht="27.75" hidden="1" customHeight="1" x14ac:dyDescent="0.2">
      <c r="A29" s="295" t="s">
        <v>302</v>
      </c>
      <c r="B29" s="296" t="s">
        <v>303</v>
      </c>
      <c r="C29" s="31"/>
      <c r="D29" s="31"/>
      <c r="E29" s="31"/>
      <c r="F29" s="31"/>
      <c r="G29" s="31"/>
      <c r="H29" s="26">
        <v>0</v>
      </c>
      <c r="I29" s="25"/>
    </row>
    <row r="30" spans="1:9" s="23" customFormat="1" ht="27" customHeight="1" x14ac:dyDescent="0.2">
      <c r="A30" s="19" t="s">
        <v>69</v>
      </c>
      <c r="B30" s="24" t="s">
        <v>33</v>
      </c>
      <c r="C30" s="33">
        <f>C31</f>
        <v>99.6</v>
      </c>
      <c r="D30" s="33">
        <f t="shared" ref="D30:G32" si="7">D31</f>
        <v>99.6</v>
      </c>
      <c r="E30" s="33">
        <f t="shared" si="7"/>
        <v>99.6</v>
      </c>
      <c r="F30" s="33">
        <f t="shared" si="7"/>
        <v>-8.6</v>
      </c>
      <c r="G30" s="33">
        <f t="shared" si="7"/>
        <v>91</v>
      </c>
      <c r="H30" s="33">
        <f>H31+H41+H42+H43</f>
        <v>141.322</v>
      </c>
      <c r="I30" s="22">
        <f t="shared" si="0"/>
        <v>155.2989010989011</v>
      </c>
    </row>
    <row r="31" spans="1:9" ht="65.25" customHeight="1" x14ac:dyDescent="0.2">
      <c r="A31" s="17" t="s">
        <v>70</v>
      </c>
      <c r="B31" s="34" t="s">
        <v>34</v>
      </c>
      <c r="C31" s="35">
        <f>C32</f>
        <v>99.6</v>
      </c>
      <c r="D31" s="35">
        <f t="shared" si="7"/>
        <v>99.6</v>
      </c>
      <c r="E31" s="35">
        <f t="shared" si="7"/>
        <v>99.6</v>
      </c>
      <c r="F31" s="35">
        <f t="shared" si="7"/>
        <v>-8.6</v>
      </c>
      <c r="G31" s="35">
        <f t="shared" si="7"/>
        <v>91</v>
      </c>
      <c r="H31" s="35">
        <f>H33</f>
        <v>124.55</v>
      </c>
      <c r="I31" s="25">
        <f t="shared" si="0"/>
        <v>136.86813186813188</v>
      </c>
    </row>
    <row r="32" spans="1:9" ht="51.75" customHeight="1" x14ac:dyDescent="0.2">
      <c r="A32" s="17" t="s">
        <v>71</v>
      </c>
      <c r="B32" s="27" t="s">
        <v>35</v>
      </c>
      <c r="C32" s="35">
        <f>C33</f>
        <v>99.6</v>
      </c>
      <c r="D32" s="35">
        <f t="shared" si="7"/>
        <v>99.6</v>
      </c>
      <c r="E32" s="35">
        <f t="shared" si="7"/>
        <v>99.6</v>
      </c>
      <c r="F32" s="35">
        <f t="shared" si="7"/>
        <v>-8.6</v>
      </c>
      <c r="G32" s="35">
        <f t="shared" si="7"/>
        <v>91</v>
      </c>
      <c r="H32" s="35">
        <f>H33</f>
        <v>124.55</v>
      </c>
      <c r="I32" s="25">
        <f t="shared" si="0"/>
        <v>136.86813186813188</v>
      </c>
    </row>
    <row r="33" spans="1:12" ht="39.75" customHeight="1" x14ac:dyDescent="0.2">
      <c r="A33" s="17" t="s">
        <v>72</v>
      </c>
      <c r="B33" s="28" t="s">
        <v>36</v>
      </c>
      <c r="C33" s="26">
        <v>99.6</v>
      </c>
      <c r="D33" s="26">
        <v>99.6</v>
      </c>
      <c r="E33" s="26">
        <v>99.6</v>
      </c>
      <c r="F33" s="26">
        <v>-8.6</v>
      </c>
      <c r="G33" s="26">
        <f>C33+F33</f>
        <v>91</v>
      </c>
      <c r="H33" s="26">
        <v>124.55</v>
      </c>
      <c r="I33" s="25">
        <f t="shared" si="0"/>
        <v>136.86813186813188</v>
      </c>
    </row>
    <row r="34" spans="1:12" ht="17.25" hidden="1" customHeight="1" x14ac:dyDescent="0.2">
      <c r="A34" s="19" t="s">
        <v>73</v>
      </c>
      <c r="B34" s="36" t="s">
        <v>37</v>
      </c>
      <c r="C34" s="21">
        <f t="shared" ref="C34:G36" si="8">C35</f>
        <v>0</v>
      </c>
      <c r="D34" s="21">
        <f t="shared" si="8"/>
        <v>0</v>
      </c>
      <c r="E34" s="21">
        <f t="shared" si="8"/>
        <v>0</v>
      </c>
      <c r="F34" s="21">
        <f t="shared" si="8"/>
        <v>7246.6210000000001</v>
      </c>
      <c r="G34" s="21">
        <f t="shared" si="8"/>
        <v>7246.6210000000001</v>
      </c>
      <c r="H34" s="21"/>
      <c r="I34" s="22">
        <f t="shared" si="0"/>
        <v>0</v>
      </c>
    </row>
    <row r="35" spans="1:12" ht="27.75" hidden="1" customHeight="1" x14ac:dyDescent="0.2">
      <c r="A35" s="17" t="s">
        <v>74</v>
      </c>
      <c r="B35" s="37" t="s">
        <v>38</v>
      </c>
      <c r="C35" s="26">
        <f t="shared" si="8"/>
        <v>0</v>
      </c>
      <c r="D35" s="26">
        <f t="shared" si="8"/>
        <v>0</v>
      </c>
      <c r="E35" s="26">
        <f t="shared" si="8"/>
        <v>0</v>
      </c>
      <c r="F35" s="26">
        <f t="shared" si="8"/>
        <v>7246.6210000000001</v>
      </c>
      <c r="G35" s="26">
        <f t="shared" si="8"/>
        <v>7246.6210000000001</v>
      </c>
      <c r="H35" s="26"/>
      <c r="I35" s="25">
        <f t="shared" si="0"/>
        <v>0</v>
      </c>
    </row>
    <row r="36" spans="1:12" ht="38.25" hidden="1" customHeight="1" x14ac:dyDescent="0.2">
      <c r="A36" s="17" t="s">
        <v>75</v>
      </c>
      <c r="B36" s="38" t="s">
        <v>39</v>
      </c>
      <c r="C36" s="26">
        <f t="shared" si="8"/>
        <v>0</v>
      </c>
      <c r="D36" s="26">
        <f t="shared" si="8"/>
        <v>0</v>
      </c>
      <c r="E36" s="26">
        <f t="shared" si="8"/>
        <v>0</v>
      </c>
      <c r="F36" s="26">
        <f t="shared" si="8"/>
        <v>7246.6210000000001</v>
      </c>
      <c r="G36" s="26">
        <f t="shared" si="8"/>
        <v>7246.6210000000001</v>
      </c>
      <c r="H36" s="26"/>
      <c r="I36" s="25">
        <f t="shared" si="0"/>
        <v>0</v>
      </c>
    </row>
    <row r="37" spans="1:12" ht="37.5" hidden="1" customHeight="1" x14ac:dyDescent="0.2">
      <c r="A37" s="17" t="s">
        <v>76</v>
      </c>
      <c r="B37" s="39" t="s">
        <v>40</v>
      </c>
      <c r="C37" s="26">
        <v>0</v>
      </c>
      <c r="D37" s="26"/>
      <c r="E37" s="26"/>
      <c r="F37" s="26">
        <v>7246.6210000000001</v>
      </c>
      <c r="G37" s="26">
        <f>C37+F37</f>
        <v>7246.6210000000001</v>
      </c>
      <c r="H37" s="26"/>
      <c r="I37" s="25">
        <f t="shared" si="0"/>
        <v>0</v>
      </c>
    </row>
    <row r="38" spans="1:12" ht="17.25" hidden="1" customHeight="1" x14ac:dyDescent="0.2">
      <c r="A38" s="19" t="s">
        <v>77</v>
      </c>
      <c r="B38" s="30" t="s">
        <v>41</v>
      </c>
      <c r="C38" s="21">
        <f>C39</f>
        <v>0</v>
      </c>
      <c r="D38" s="21">
        <f t="shared" ref="D38:H39" si="9">D39</f>
        <v>0</v>
      </c>
      <c r="E38" s="21">
        <f t="shared" si="9"/>
        <v>0</v>
      </c>
      <c r="F38" s="21">
        <f t="shared" si="9"/>
        <v>0</v>
      </c>
      <c r="G38" s="21">
        <f t="shared" si="9"/>
        <v>4.0000000000000001E-3</v>
      </c>
      <c r="H38" s="21">
        <f t="shared" si="9"/>
        <v>0</v>
      </c>
      <c r="I38" s="22">
        <f t="shared" si="0"/>
        <v>0</v>
      </c>
    </row>
    <row r="39" spans="1:12" ht="16.5" hidden="1" customHeight="1" x14ac:dyDescent="0.2">
      <c r="A39" s="17" t="s">
        <v>78</v>
      </c>
      <c r="B39" s="37" t="s">
        <v>42</v>
      </c>
      <c r="C39" s="26">
        <f>C40</f>
        <v>0</v>
      </c>
      <c r="D39" s="26">
        <f t="shared" si="9"/>
        <v>0</v>
      </c>
      <c r="E39" s="26">
        <f t="shared" si="9"/>
        <v>0</v>
      </c>
      <c r="F39" s="26">
        <f t="shared" si="9"/>
        <v>0</v>
      </c>
      <c r="G39" s="26">
        <f t="shared" si="9"/>
        <v>4.0000000000000001E-3</v>
      </c>
      <c r="H39" s="26"/>
      <c r="I39" s="25">
        <f t="shared" si="0"/>
        <v>0</v>
      </c>
    </row>
    <row r="40" spans="1:12" ht="18" hidden="1" customHeight="1" x14ac:dyDescent="0.2">
      <c r="A40" s="17" t="s">
        <v>79</v>
      </c>
      <c r="B40" s="38" t="s">
        <v>43</v>
      </c>
      <c r="C40" s="26">
        <v>0</v>
      </c>
      <c r="D40" s="26">
        <v>0</v>
      </c>
      <c r="E40" s="26">
        <v>0</v>
      </c>
      <c r="F40" s="26">
        <v>0</v>
      </c>
      <c r="G40" s="26">
        <v>4.0000000000000001E-3</v>
      </c>
      <c r="H40" s="26"/>
      <c r="I40" s="25">
        <f t="shared" si="0"/>
        <v>0</v>
      </c>
    </row>
    <row r="41" spans="1:12" ht="18" customHeight="1" x14ac:dyDescent="0.2">
      <c r="A41" s="17" t="s">
        <v>299</v>
      </c>
      <c r="B41" s="38" t="s">
        <v>300</v>
      </c>
      <c r="C41" s="26"/>
      <c r="D41" s="26"/>
      <c r="E41" s="26"/>
      <c r="F41" s="26"/>
      <c r="G41" s="26"/>
      <c r="H41" s="26">
        <v>16.771999999999998</v>
      </c>
      <c r="I41" s="25"/>
    </row>
    <row r="42" spans="1:12" ht="40.5" hidden="1" customHeight="1" x14ac:dyDescent="0.2">
      <c r="A42" s="318" t="s">
        <v>313</v>
      </c>
      <c r="B42" s="317" t="s">
        <v>311</v>
      </c>
      <c r="C42" s="26"/>
      <c r="D42" s="26"/>
      <c r="E42" s="26"/>
      <c r="F42" s="26"/>
      <c r="G42" s="26"/>
      <c r="H42" s="26">
        <v>0</v>
      </c>
      <c r="I42" s="25"/>
    </row>
    <row r="43" spans="1:12" ht="36" hidden="1" customHeight="1" x14ac:dyDescent="0.2">
      <c r="A43" s="318" t="s">
        <v>314</v>
      </c>
      <c r="B43" s="317" t="s">
        <v>312</v>
      </c>
      <c r="C43" s="26"/>
      <c r="D43" s="26"/>
      <c r="E43" s="26"/>
      <c r="F43" s="26"/>
      <c r="G43" s="26"/>
      <c r="H43" s="26">
        <v>0</v>
      </c>
      <c r="I43" s="25"/>
    </row>
    <row r="44" spans="1:12" s="43" customFormat="1" ht="15.75" customHeight="1" x14ac:dyDescent="0.2">
      <c r="A44" s="40" t="s">
        <v>80</v>
      </c>
      <c r="B44" s="24" t="s">
        <v>44</v>
      </c>
      <c r="C44" s="41" t="e">
        <f>#REF!</f>
        <v>#REF!</v>
      </c>
      <c r="D44" s="41" t="e">
        <f>#REF!</f>
        <v>#REF!</v>
      </c>
      <c r="E44" s="41" t="e">
        <f>#REF!</f>
        <v>#REF!</v>
      </c>
      <c r="F44" s="41" t="e">
        <f>#REF!</f>
        <v>#REF!</v>
      </c>
      <c r="G44" s="41" t="e">
        <f>#REF!</f>
        <v>#REF!</v>
      </c>
      <c r="H44" s="33">
        <f>H48+H54+H45</f>
        <v>3029.7759999999998</v>
      </c>
      <c r="I44" s="22" t="e">
        <f t="shared" si="0"/>
        <v>#REF!</v>
      </c>
      <c r="J44" s="42"/>
      <c r="K44" s="42"/>
      <c r="L44" s="42"/>
    </row>
    <row r="45" spans="1:12" s="43" customFormat="1" ht="15" customHeight="1" x14ac:dyDescent="0.2">
      <c r="A45" s="40" t="s">
        <v>258</v>
      </c>
      <c r="B45" s="24" t="s">
        <v>45</v>
      </c>
      <c r="C45" s="41" t="e">
        <f>C46+#REF!</f>
        <v>#REF!</v>
      </c>
      <c r="D45" s="41" t="e">
        <f>D46+#REF!</f>
        <v>#REF!</v>
      </c>
      <c r="E45" s="41" t="e">
        <f>E46+#REF!</f>
        <v>#REF!</v>
      </c>
      <c r="F45" s="41" t="e">
        <f>F46+#REF!</f>
        <v>#REF!</v>
      </c>
      <c r="G45" s="41" t="e">
        <f>G46+#REF!</f>
        <v>#REF!</v>
      </c>
      <c r="H45" s="33">
        <f>H46+H47</f>
        <v>700.44099999999992</v>
      </c>
      <c r="I45" s="22" t="e">
        <f t="shared" si="0"/>
        <v>#REF!</v>
      </c>
      <c r="J45" s="42"/>
      <c r="K45" s="42"/>
      <c r="L45" s="42"/>
    </row>
    <row r="46" spans="1:12" s="11" customFormat="1" ht="27" customHeight="1" x14ac:dyDescent="0.2">
      <c r="A46" s="298" t="s">
        <v>305</v>
      </c>
      <c r="B46" s="297" t="s">
        <v>304</v>
      </c>
      <c r="C46" s="45">
        <f t="shared" ref="C46:G46" si="10">C47</f>
        <v>125.1</v>
      </c>
      <c r="D46" s="45">
        <f t="shared" si="10"/>
        <v>125.1</v>
      </c>
      <c r="E46" s="45">
        <f t="shared" si="10"/>
        <v>125.1</v>
      </c>
      <c r="F46" s="45">
        <f t="shared" si="10"/>
        <v>0</v>
      </c>
      <c r="G46" s="45">
        <f t="shared" si="10"/>
        <v>125.1</v>
      </c>
      <c r="H46" s="35">
        <v>604.98299999999995</v>
      </c>
      <c r="I46" s="25">
        <f t="shared" si="0"/>
        <v>483.599520383693</v>
      </c>
      <c r="J46" s="46"/>
      <c r="K46" s="46"/>
      <c r="L46" s="46"/>
    </row>
    <row r="47" spans="1:12" s="11" customFormat="1" ht="26.25" customHeight="1" x14ac:dyDescent="0.2">
      <c r="A47" s="44" t="s">
        <v>301</v>
      </c>
      <c r="B47" s="47" t="s">
        <v>46</v>
      </c>
      <c r="C47" s="45">
        <v>125.1</v>
      </c>
      <c r="D47" s="45">
        <v>125.1</v>
      </c>
      <c r="E47" s="45">
        <v>125.1</v>
      </c>
      <c r="F47" s="45">
        <v>0</v>
      </c>
      <c r="G47" s="45">
        <v>125.1</v>
      </c>
      <c r="H47" s="35">
        <v>95.457999999999998</v>
      </c>
      <c r="I47" s="25">
        <f t="shared" si="0"/>
        <v>76.305355715427652</v>
      </c>
    </row>
    <row r="48" spans="1:12" s="43" customFormat="1" ht="15.75" customHeight="1" x14ac:dyDescent="0.2">
      <c r="A48" s="40" t="s">
        <v>259</v>
      </c>
      <c r="B48" s="24" t="s">
        <v>47</v>
      </c>
      <c r="C48" s="41">
        <f t="shared" ref="C48:H48" si="11">C49+C51</f>
        <v>59.256999999999998</v>
      </c>
      <c r="D48" s="41">
        <f t="shared" si="11"/>
        <v>59.256999999999998</v>
      </c>
      <c r="E48" s="41">
        <f t="shared" si="11"/>
        <v>59.256999999999998</v>
      </c>
      <c r="F48" s="41">
        <f t="shared" si="11"/>
        <v>0</v>
      </c>
      <c r="G48" s="41">
        <f t="shared" si="11"/>
        <v>59.256999999999998</v>
      </c>
      <c r="H48" s="33">
        <f t="shared" si="11"/>
        <v>114.949</v>
      </c>
      <c r="I48" s="22">
        <f t="shared" si="0"/>
        <v>193.98383313363823</v>
      </c>
      <c r="J48" s="42"/>
    </row>
    <row r="49" spans="1:11" s="11" customFormat="1" ht="26.25" customHeight="1" x14ac:dyDescent="0.2">
      <c r="A49" s="44" t="s">
        <v>306</v>
      </c>
      <c r="B49" s="28" t="s">
        <v>48</v>
      </c>
      <c r="C49" s="45">
        <f t="shared" ref="C49:H49" si="12">C50</f>
        <v>59.256999999999998</v>
      </c>
      <c r="D49" s="45">
        <f t="shared" si="12"/>
        <v>59.256999999999998</v>
      </c>
      <c r="E49" s="45">
        <f t="shared" si="12"/>
        <v>59.256999999999998</v>
      </c>
      <c r="F49" s="45">
        <f t="shared" si="12"/>
        <v>0</v>
      </c>
      <c r="G49" s="45">
        <f t="shared" si="12"/>
        <v>59.256999999999998</v>
      </c>
      <c r="H49" s="35">
        <f t="shared" si="12"/>
        <v>114.949</v>
      </c>
      <c r="I49" s="25">
        <f t="shared" si="0"/>
        <v>193.98383313363823</v>
      </c>
      <c r="J49" s="46"/>
      <c r="K49" s="46"/>
    </row>
    <row r="50" spans="1:11" s="11" customFormat="1" ht="26.25" customHeight="1" x14ac:dyDescent="0.2">
      <c r="A50" s="44" t="s">
        <v>307</v>
      </c>
      <c r="B50" s="28" t="s">
        <v>49</v>
      </c>
      <c r="C50" s="45">
        <v>59.256999999999998</v>
      </c>
      <c r="D50" s="45">
        <v>59.256999999999998</v>
      </c>
      <c r="E50" s="45">
        <v>59.256999999999998</v>
      </c>
      <c r="F50" s="45">
        <v>0</v>
      </c>
      <c r="G50" s="45">
        <v>59.256999999999998</v>
      </c>
      <c r="H50" s="35">
        <v>114.949</v>
      </c>
      <c r="I50" s="25">
        <f t="shared" si="0"/>
        <v>193.98383313363823</v>
      </c>
    </row>
    <row r="51" spans="1:11" s="11" customFormat="1" ht="26.25" hidden="1" customHeight="1" x14ac:dyDescent="0.2">
      <c r="A51" s="44" t="s">
        <v>50</v>
      </c>
      <c r="B51" s="28" t="s">
        <v>51</v>
      </c>
      <c r="C51" s="45">
        <f t="shared" ref="C51:H52" si="13">C52</f>
        <v>0</v>
      </c>
      <c r="D51" s="45">
        <f t="shared" si="13"/>
        <v>0</v>
      </c>
      <c r="E51" s="45">
        <f t="shared" si="13"/>
        <v>0</v>
      </c>
      <c r="F51" s="45">
        <f t="shared" si="13"/>
        <v>0</v>
      </c>
      <c r="G51" s="45">
        <f t="shared" si="13"/>
        <v>0</v>
      </c>
      <c r="H51" s="35">
        <f t="shared" si="13"/>
        <v>0</v>
      </c>
      <c r="I51" s="22" t="e">
        <f t="shared" si="0"/>
        <v>#DIV/0!</v>
      </c>
      <c r="J51" s="46"/>
      <c r="K51" s="46"/>
    </row>
    <row r="52" spans="1:11" s="11" customFormat="1" ht="26.25" hidden="1" customHeight="1" x14ac:dyDescent="0.2">
      <c r="A52" s="44" t="s">
        <v>52</v>
      </c>
      <c r="B52" s="28" t="s">
        <v>53</v>
      </c>
      <c r="C52" s="45">
        <f t="shared" si="13"/>
        <v>0</v>
      </c>
      <c r="D52" s="45">
        <f t="shared" si="13"/>
        <v>0</v>
      </c>
      <c r="E52" s="45">
        <f t="shared" si="13"/>
        <v>0</v>
      </c>
      <c r="F52" s="45">
        <f t="shared" si="13"/>
        <v>0</v>
      </c>
      <c r="G52" s="45">
        <f t="shared" si="13"/>
        <v>0</v>
      </c>
      <c r="H52" s="35">
        <f t="shared" si="13"/>
        <v>0</v>
      </c>
      <c r="I52" s="22" t="e">
        <f t="shared" si="0"/>
        <v>#DIV/0!</v>
      </c>
      <c r="J52" s="46"/>
      <c r="K52" s="46"/>
    </row>
    <row r="53" spans="1:11" s="11" customFormat="1" ht="26.25" hidden="1" customHeight="1" x14ac:dyDescent="0.2">
      <c r="A53" s="44"/>
      <c r="B53" s="28" t="s">
        <v>54</v>
      </c>
      <c r="C53" s="45"/>
      <c r="D53" s="45"/>
      <c r="E53" s="45"/>
      <c r="F53" s="45"/>
      <c r="G53" s="45"/>
      <c r="H53" s="35"/>
      <c r="I53" s="22" t="e">
        <f t="shared" si="0"/>
        <v>#DIV/0!</v>
      </c>
    </row>
    <row r="54" spans="1:11" s="43" customFormat="1" ht="15" customHeight="1" x14ac:dyDescent="0.2">
      <c r="A54" s="40" t="s">
        <v>260</v>
      </c>
      <c r="B54" s="24" t="s">
        <v>55</v>
      </c>
      <c r="C54" s="41">
        <f t="shared" ref="C54:H55" si="14">C55</f>
        <v>864.66800000000001</v>
      </c>
      <c r="D54" s="41">
        <f t="shared" si="14"/>
        <v>948.17700000000002</v>
      </c>
      <c r="E54" s="41">
        <f t="shared" si="14"/>
        <v>982.80200000000002</v>
      </c>
      <c r="F54" s="41">
        <f t="shared" si="14"/>
        <v>0</v>
      </c>
      <c r="G54" s="41">
        <f t="shared" si="14"/>
        <v>1092.164</v>
      </c>
      <c r="H54" s="33">
        <f t="shared" si="14"/>
        <v>2214.386</v>
      </c>
      <c r="I54" s="22">
        <f t="shared" si="0"/>
        <v>202.75215077589078</v>
      </c>
      <c r="J54" s="42"/>
    </row>
    <row r="55" spans="1:11" s="43" customFormat="1" ht="26.25" customHeight="1" x14ac:dyDescent="0.2">
      <c r="A55" s="44" t="s">
        <v>308</v>
      </c>
      <c r="B55" s="28" t="s">
        <v>56</v>
      </c>
      <c r="C55" s="45">
        <f t="shared" si="14"/>
        <v>864.66800000000001</v>
      </c>
      <c r="D55" s="45">
        <f t="shared" si="14"/>
        <v>948.17700000000002</v>
      </c>
      <c r="E55" s="45">
        <f t="shared" si="14"/>
        <v>982.80200000000002</v>
      </c>
      <c r="F55" s="45">
        <f t="shared" si="14"/>
        <v>0</v>
      </c>
      <c r="G55" s="45">
        <f t="shared" si="14"/>
        <v>1092.164</v>
      </c>
      <c r="H55" s="35">
        <f t="shared" si="14"/>
        <v>2214.386</v>
      </c>
      <c r="I55" s="25">
        <f t="shared" si="0"/>
        <v>202.75215077589078</v>
      </c>
      <c r="J55" s="42"/>
    </row>
    <row r="56" spans="1:11" s="11" customFormat="1" ht="50.25" customHeight="1" x14ac:dyDescent="0.2">
      <c r="A56" s="44" t="s">
        <v>309</v>
      </c>
      <c r="B56" s="28" t="s">
        <v>57</v>
      </c>
      <c r="C56" s="45">
        <v>864.66800000000001</v>
      </c>
      <c r="D56" s="45">
        <v>948.17700000000002</v>
      </c>
      <c r="E56" s="45">
        <v>982.80200000000002</v>
      </c>
      <c r="F56" s="45">
        <v>0</v>
      </c>
      <c r="G56" s="45">
        <v>1092.164</v>
      </c>
      <c r="H56" s="35">
        <v>2214.386</v>
      </c>
      <c r="I56" s="25">
        <f t="shared" si="0"/>
        <v>202.75215077589078</v>
      </c>
    </row>
    <row r="57" spans="1:11" s="43" customFormat="1" ht="26.25" customHeight="1" x14ac:dyDescent="0.2">
      <c r="A57" s="40"/>
      <c r="B57" s="24" t="s">
        <v>58</v>
      </c>
      <c r="C57" s="41" t="e">
        <f t="shared" ref="C57:H57" si="15">C13+C44</f>
        <v>#REF!</v>
      </c>
      <c r="D57" s="41" t="e">
        <f t="shared" si="15"/>
        <v>#REF!</v>
      </c>
      <c r="E57" s="41" t="e">
        <f t="shared" si="15"/>
        <v>#REF!</v>
      </c>
      <c r="F57" s="41" t="e">
        <f t="shared" si="15"/>
        <v>#REF!</v>
      </c>
      <c r="G57" s="41" t="e">
        <f t="shared" si="15"/>
        <v>#REF!</v>
      </c>
      <c r="H57" s="41">
        <f t="shared" si="15"/>
        <v>3746.9290000000001</v>
      </c>
      <c r="I57" s="22" t="e">
        <f t="shared" si="0"/>
        <v>#REF!</v>
      </c>
      <c r="J57" s="42"/>
    </row>
    <row r="60" spans="1:11" ht="13.5" customHeight="1" x14ac:dyDescent="0.2">
      <c r="B60" s="319"/>
      <c r="C60" s="319"/>
      <c r="D60" s="319"/>
      <c r="E60" s="319"/>
    </row>
  </sheetData>
  <mergeCells count="6">
    <mergeCell ref="B60:E60"/>
    <mergeCell ref="B1:H1"/>
    <mergeCell ref="B2:H2"/>
    <mergeCell ref="B4:G4"/>
    <mergeCell ref="B7:G7"/>
    <mergeCell ref="A8:I8"/>
  </mergeCells>
  <pageMargins left="0.57999999999999996" right="0.19685039370078741" top="0.15748031496062992" bottom="0.17" header="1.1417322834645669" footer="0.2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N144"/>
  <sheetViews>
    <sheetView topLeftCell="B3" workbookViewId="0">
      <selection activeCell="M7" sqref="M7"/>
    </sheetView>
  </sheetViews>
  <sheetFormatPr defaultRowHeight="12.75" x14ac:dyDescent="0.2"/>
  <cols>
    <col min="1" max="1" width="2.42578125" style="48" hidden="1" customWidth="1"/>
    <col min="2" max="2" width="48.140625" style="50" customWidth="1"/>
    <col min="3" max="4" width="6.28515625" style="50" hidden="1" customWidth="1"/>
    <col min="5" max="5" width="5.42578125" style="227" customWidth="1"/>
    <col min="6" max="7" width="4.28515625" style="284" customWidth="1"/>
    <col min="8" max="8" width="5.7109375" style="284" hidden="1" customWidth="1"/>
    <col min="9" max="9" width="13.7109375" style="284" customWidth="1"/>
    <col min="10" max="10" width="4.42578125" style="284" customWidth="1"/>
    <col min="11" max="11" width="12.28515625" style="284" hidden="1" customWidth="1"/>
    <col min="12" max="12" width="11.85546875" style="284" hidden="1" customWidth="1"/>
    <col min="13" max="13" width="12.85546875" style="284" customWidth="1"/>
    <col min="14" max="248" width="9.140625" style="48"/>
    <col min="249" max="249" width="0" style="48" hidden="1" customWidth="1"/>
    <col min="250" max="250" width="48.140625" style="48" customWidth="1"/>
    <col min="251" max="252" width="0" style="48" hidden="1" customWidth="1"/>
    <col min="253" max="253" width="5.42578125" style="48" customWidth="1"/>
    <col min="254" max="255" width="4.28515625" style="48" customWidth="1"/>
    <col min="256" max="256" width="0" style="48" hidden="1" customWidth="1"/>
    <col min="257" max="257" width="13.7109375" style="48" customWidth="1"/>
    <col min="258" max="258" width="4.42578125" style="48" customWidth="1"/>
    <col min="259" max="260" width="0" style="48" hidden="1" customWidth="1"/>
    <col min="261" max="261" width="12.85546875" style="48" customWidth="1"/>
    <col min="262" max="262" width="11.85546875" style="48" customWidth="1"/>
    <col min="263" max="263" width="12.85546875" style="48" customWidth="1"/>
    <col min="264" max="265" width="12.5703125" style="48" customWidth="1"/>
    <col min="266" max="504" width="9.140625" style="48"/>
    <col min="505" max="505" width="0" style="48" hidden="1" customWidth="1"/>
    <col min="506" max="506" width="48.140625" style="48" customWidth="1"/>
    <col min="507" max="508" width="0" style="48" hidden="1" customWidth="1"/>
    <col min="509" max="509" width="5.42578125" style="48" customWidth="1"/>
    <col min="510" max="511" width="4.28515625" style="48" customWidth="1"/>
    <col min="512" max="512" width="0" style="48" hidden="1" customWidth="1"/>
    <col min="513" max="513" width="13.7109375" style="48" customWidth="1"/>
    <col min="514" max="514" width="4.42578125" style="48" customWidth="1"/>
    <col min="515" max="516" width="0" style="48" hidden="1" customWidth="1"/>
    <col min="517" max="517" width="12.85546875" style="48" customWidth="1"/>
    <col min="518" max="518" width="11.85546875" style="48" customWidth="1"/>
    <col min="519" max="519" width="12.85546875" style="48" customWidth="1"/>
    <col min="520" max="521" width="12.5703125" style="48" customWidth="1"/>
    <col min="522" max="760" width="9.140625" style="48"/>
    <col min="761" max="761" width="0" style="48" hidden="1" customWidth="1"/>
    <col min="762" max="762" width="48.140625" style="48" customWidth="1"/>
    <col min="763" max="764" width="0" style="48" hidden="1" customWidth="1"/>
    <col min="765" max="765" width="5.42578125" style="48" customWidth="1"/>
    <col min="766" max="767" width="4.28515625" style="48" customWidth="1"/>
    <col min="768" max="768" width="0" style="48" hidden="1" customWidth="1"/>
    <col min="769" max="769" width="13.7109375" style="48" customWidth="1"/>
    <col min="770" max="770" width="4.42578125" style="48" customWidth="1"/>
    <col min="771" max="772" width="0" style="48" hidden="1" customWidth="1"/>
    <col min="773" max="773" width="12.85546875" style="48" customWidth="1"/>
    <col min="774" max="774" width="11.85546875" style="48" customWidth="1"/>
    <col min="775" max="775" width="12.85546875" style="48" customWidth="1"/>
    <col min="776" max="777" width="12.5703125" style="48" customWidth="1"/>
    <col min="778" max="1016" width="9.140625" style="48"/>
    <col min="1017" max="1017" width="0" style="48" hidden="1" customWidth="1"/>
    <col min="1018" max="1018" width="48.140625" style="48" customWidth="1"/>
    <col min="1019" max="1020" width="0" style="48" hidden="1" customWidth="1"/>
    <col min="1021" max="1021" width="5.42578125" style="48" customWidth="1"/>
    <col min="1022" max="1023" width="4.28515625" style="48" customWidth="1"/>
    <col min="1024" max="1024" width="0" style="48" hidden="1" customWidth="1"/>
    <col min="1025" max="1025" width="13.7109375" style="48" customWidth="1"/>
    <col min="1026" max="1026" width="4.42578125" style="48" customWidth="1"/>
    <col min="1027" max="1028" width="0" style="48" hidden="1" customWidth="1"/>
    <col min="1029" max="1029" width="12.85546875" style="48" customWidth="1"/>
    <col min="1030" max="1030" width="11.85546875" style="48" customWidth="1"/>
    <col min="1031" max="1031" width="12.85546875" style="48" customWidth="1"/>
    <col min="1032" max="1033" width="12.5703125" style="48" customWidth="1"/>
    <col min="1034" max="1272" width="9.140625" style="48"/>
    <col min="1273" max="1273" width="0" style="48" hidden="1" customWidth="1"/>
    <col min="1274" max="1274" width="48.140625" style="48" customWidth="1"/>
    <col min="1275" max="1276" width="0" style="48" hidden="1" customWidth="1"/>
    <col min="1277" max="1277" width="5.42578125" style="48" customWidth="1"/>
    <col min="1278" max="1279" width="4.28515625" style="48" customWidth="1"/>
    <col min="1280" max="1280" width="0" style="48" hidden="1" customWidth="1"/>
    <col min="1281" max="1281" width="13.7109375" style="48" customWidth="1"/>
    <col min="1282" max="1282" width="4.42578125" style="48" customWidth="1"/>
    <col min="1283" max="1284" width="0" style="48" hidden="1" customWidth="1"/>
    <col min="1285" max="1285" width="12.85546875" style="48" customWidth="1"/>
    <col min="1286" max="1286" width="11.85546875" style="48" customWidth="1"/>
    <col min="1287" max="1287" width="12.85546875" style="48" customWidth="1"/>
    <col min="1288" max="1289" width="12.5703125" style="48" customWidth="1"/>
    <col min="1290" max="1528" width="9.140625" style="48"/>
    <col min="1529" max="1529" width="0" style="48" hidden="1" customWidth="1"/>
    <col min="1530" max="1530" width="48.140625" style="48" customWidth="1"/>
    <col min="1531" max="1532" width="0" style="48" hidden="1" customWidth="1"/>
    <col min="1533" max="1533" width="5.42578125" style="48" customWidth="1"/>
    <col min="1534" max="1535" width="4.28515625" style="48" customWidth="1"/>
    <col min="1536" max="1536" width="0" style="48" hidden="1" customWidth="1"/>
    <col min="1537" max="1537" width="13.7109375" style="48" customWidth="1"/>
    <col min="1538" max="1538" width="4.42578125" style="48" customWidth="1"/>
    <col min="1539" max="1540" width="0" style="48" hidden="1" customWidth="1"/>
    <col min="1541" max="1541" width="12.85546875" style="48" customWidth="1"/>
    <col min="1542" max="1542" width="11.85546875" style="48" customWidth="1"/>
    <col min="1543" max="1543" width="12.85546875" style="48" customWidth="1"/>
    <col min="1544" max="1545" width="12.5703125" style="48" customWidth="1"/>
    <col min="1546" max="1784" width="9.140625" style="48"/>
    <col min="1785" max="1785" width="0" style="48" hidden="1" customWidth="1"/>
    <col min="1786" max="1786" width="48.140625" style="48" customWidth="1"/>
    <col min="1787" max="1788" width="0" style="48" hidden="1" customWidth="1"/>
    <col min="1789" max="1789" width="5.42578125" style="48" customWidth="1"/>
    <col min="1790" max="1791" width="4.28515625" style="48" customWidth="1"/>
    <col min="1792" max="1792" width="0" style="48" hidden="1" customWidth="1"/>
    <col min="1793" max="1793" width="13.7109375" style="48" customWidth="1"/>
    <col min="1794" max="1794" width="4.42578125" style="48" customWidth="1"/>
    <col min="1795" max="1796" width="0" style="48" hidden="1" customWidth="1"/>
    <col min="1797" max="1797" width="12.85546875" style="48" customWidth="1"/>
    <col min="1798" max="1798" width="11.85546875" style="48" customWidth="1"/>
    <col min="1799" max="1799" width="12.85546875" style="48" customWidth="1"/>
    <col min="1800" max="1801" width="12.5703125" style="48" customWidth="1"/>
    <col min="1802" max="2040" width="9.140625" style="48"/>
    <col min="2041" max="2041" width="0" style="48" hidden="1" customWidth="1"/>
    <col min="2042" max="2042" width="48.140625" style="48" customWidth="1"/>
    <col min="2043" max="2044" width="0" style="48" hidden="1" customWidth="1"/>
    <col min="2045" max="2045" width="5.42578125" style="48" customWidth="1"/>
    <col min="2046" max="2047" width="4.28515625" style="48" customWidth="1"/>
    <col min="2048" max="2048" width="0" style="48" hidden="1" customWidth="1"/>
    <col min="2049" max="2049" width="13.7109375" style="48" customWidth="1"/>
    <col min="2050" max="2050" width="4.42578125" style="48" customWidth="1"/>
    <col min="2051" max="2052" width="0" style="48" hidden="1" customWidth="1"/>
    <col min="2053" max="2053" width="12.85546875" style="48" customWidth="1"/>
    <col min="2054" max="2054" width="11.85546875" style="48" customWidth="1"/>
    <col min="2055" max="2055" width="12.85546875" style="48" customWidth="1"/>
    <col min="2056" max="2057" width="12.5703125" style="48" customWidth="1"/>
    <col min="2058" max="2296" width="9.140625" style="48"/>
    <col min="2297" max="2297" width="0" style="48" hidden="1" customWidth="1"/>
    <col min="2298" max="2298" width="48.140625" style="48" customWidth="1"/>
    <col min="2299" max="2300" width="0" style="48" hidden="1" customWidth="1"/>
    <col min="2301" max="2301" width="5.42578125" style="48" customWidth="1"/>
    <col min="2302" max="2303" width="4.28515625" style="48" customWidth="1"/>
    <col min="2304" max="2304" width="0" style="48" hidden="1" customWidth="1"/>
    <col min="2305" max="2305" width="13.7109375" style="48" customWidth="1"/>
    <col min="2306" max="2306" width="4.42578125" style="48" customWidth="1"/>
    <col min="2307" max="2308" width="0" style="48" hidden="1" customWidth="1"/>
    <col min="2309" max="2309" width="12.85546875" style="48" customWidth="1"/>
    <col min="2310" max="2310" width="11.85546875" style="48" customWidth="1"/>
    <col min="2311" max="2311" width="12.85546875" style="48" customWidth="1"/>
    <col min="2312" max="2313" width="12.5703125" style="48" customWidth="1"/>
    <col min="2314" max="2552" width="9.140625" style="48"/>
    <col min="2553" max="2553" width="0" style="48" hidden="1" customWidth="1"/>
    <col min="2554" max="2554" width="48.140625" style="48" customWidth="1"/>
    <col min="2555" max="2556" width="0" style="48" hidden="1" customWidth="1"/>
    <col min="2557" max="2557" width="5.42578125" style="48" customWidth="1"/>
    <col min="2558" max="2559" width="4.28515625" style="48" customWidth="1"/>
    <col min="2560" max="2560" width="0" style="48" hidden="1" customWidth="1"/>
    <col min="2561" max="2561" width="13.7109375" style="48" customWidth="1"/>
    <col min="2562" max="2562" width="4.42578125" style="48" customWidth="1"/>
    <col min="2563" max="2564" width="0" style="48" hidden="1" customWidth="1"/>
    <col min="2565" max="2565" width="12.85546875" style="48" customWidth="1"/>
    <col min="2566" max="2566" width="11.85546875" style="48" customWidth="1"/>
    <col min="2567" max="2567" width="12.85546875" style="48" customWidth="1"/>
    <col min="2568" max="2569" width="12.5703125" style="48" customWidth="1"/>
    <col min="2570" max="2808" width="9.140625" style="48"/>
    <col min="2809" max="2809" width="0" style="48" hidden="1" customWidth="1"/>
    <col min="2810" max="2810" width="48.140625" style="48" customWidth="1"/>
    <col min="2811" max="2812" width="0" style="48" hidden="1" customWidth="1"/>
    <col min="2813" max="2813" width="5.42578125" style="48" customWidth="1"/>
    <col min="2814" max="2815" width="4.28515625" style="48" customWidth="1"/>
    <col min="2816" max="2816" width="0" style="48" hidden="1" customWidth="1"/>
    <col min="2817" max="2817" width="13.7109375" style="48" customWidth="1"/>
    <col min="2818" max="2818" width="4.42578125" style="48" customWidth="1"/>
    <col min="2819" max="2820" width="0" style="48" hidden="1" customWidth="1"/>
    <col min="2821" max="2821" width="12.85546875" style="48" customWidth="1"/>
    <col min="2822" max="2822" width="11.85546875" style="48" customWidth="1"/>
    <col min="2823" max="2823" width="12.85546875" style="48" customWidth="1"/>
    <col min="2824" max="2825" width="12.5703125" style="48" customWidth="1"/>
    <col min="2826" max="3064" width="9.140625" style="48"/>
    <col min="3065" max="3065" width="0" style="48" hidden="1" customWidth="1"/>
    <col min="3066" max="3066" width="48.140625" style="48" customWidth="1"/>
    <col min="3067" max="3068" width="0" style="48" hidden="1" customWidth="1"/>
    <col min="3069" max="3069" width="5.42578125" style="48" customWidth="1"/>
    <col min="3070" max="3071" width="4.28515625" style="48" customWidth="1"/>
    <col min="3072" max="3072" width="0" style="48" hidden="1" customWidth="1"/>
    <col min="3073" max="3073" width="13.7109375" style="48" customWidth="1"/>
    <col min="3074" max="3074" width="4.42578125" style="48" customWidth="1"/>
    <col min="3075" max="3076" width="0" style="48" hidden="1" customWidth="1"/>
    <col min="3077" max="3077" width="12.85546875" style="48" customWidth="1"/>
    <col min="3078" max="3078" width="11.85546875" style="48" customWidth="1"/>
    <col min="3079" max="3079" width="12.85546875" style="48" customWidth="1"/>
    <col min="3080" max="3081" width="12.5703125" style="48" customWidth="1"/>
    <col min="3082" max="3320" width="9.140625" style="48"/>
    <col min="3321" max="3321" width="0" style="48" hidden="1" customWidth="1"/>
    <col min="3322" max="3322" width="48.140625" style="48" customWidth="1"/>
    <col min="3323" max="3324" width="0" style="48" hidden="1" customWidth="1"/>
    <col min="3325" max="3325" width="5.42578125" style="48" customWidth="1"/>
    <col min="3326" max="3327" width="4.28515625" style="48" customWidth="1"/>
    <col min="3328" max="3328" width="0" style="48" hidden="1" customWidth="1"/>
    <col min="3329" max="3329" width="13.7109375" style="48" customWidth="1"/>
    <col min="3330" max="3330" width="4.42578125" style="48" customWidth="1"/>
    <col min="3331" max="3332" width="0" style="48" hidden="1" customWidth="1"/>
    <col min="3333" max="3333" width="12.85546875" style="48" customWidth="1"/>
    <col min="3334" max="3334" width="11.85546875" style="48" customWidth="1"/>
    <col min="3335" max="3335" width="12.85546875" style="48" customWidth="1"/>
    <col min="3336" max="3337" width="12.5703125" style="48" customWidth="1"/>
    <col min="3338" max="3576" width="9.140625" style="48"/>
    <col min="3577" max="3577" width="0" style="48" hidden="1" customWidth="1"/>
    <col min="3578" max="3578" width="48.140625" style="48" customWidth="1"/>
    <col min="3579" max="3580" width="0" style="48" hidden="1" customWidth="1"/>
    <col min="3581" max="3581" width="5.42578125" style="48" customWidth="1"/>
    <col min="3582" max="3583" width="4.28515625" style="48" customWidth="1"/>
    <col min="3584" max="3584" width="0" style="48" hidden="1" customWidth="1"/>
    <col min="3585" max="3585" width="13.7109375" style="48" customWidth="1"/>
    <col min="3586" max="3586" width="4.42578125" style="48" customWidth="1"/>
    <col min="3587" max="3588" width="0" style="48" hidden="1" customWidth="1"/>
    <col min="3589" max="3589" width="12.85546875" style="48" customWidth="1"/>
    <col min="3590" max="3590" width="11.85546875" style="48" customWidth="1"/>
    <col min="3591" max="3591" width="12.85546875" style="48" customWidth="1"/>
    <col min="3592" max="3593" width="12.5703125" style="48" customWidth="1"/>
    <col min="3594" max="3832" width="9.140625" style="48"/>
    <col min="3833" max="3833" width="0" style="48" hidden="1" customWidth="1"/>
    <col min="3834" max="3834" width="48.140625" style="48" customWidth="1"/>
    <col min="3835" max="3836" width="0" style="48" hidden="1" customWidth="1"/>
    <col min="3837" max="3837" width="5.42578125" style="48" customWidth="1"/>
    <col min="3838" max="3839" width="4.28515625" style="48" customWidth="1"/>
    <col min="3840" max="3840" width="0" style="48" hidden="1" customWidth="1"/>
    <col min="3841" max="3841" width="13.7109375" style="48" customWidth="1"/>
    <col min="3842" max="3842" width="4.42578125" style="48" customWidth="1"/>
    <col min="3843" max="3844" width="0" style="48" hidden="1" customWidth="1"/>
    <col min="3845" max="3845" width="12.85546875" style="48" customWidth="1"/>
    <col min="3846" max="3846" width="11.85546875" style="48" customWidth="1"/>
    <col min="3847" max="3847" width="12.85546875" style="48" customWidth="1"/>
    <col min="3848" max="3849" width="12.5703125" style="48" customWidth="1"/>
    <col min="3850" max="4088" width="9.140625" style="48"/>
    <col min="4089" max="4089" width="0" style="48" hidden="1" customWidth="1"/>
    <col min="4090" max="4090" width="48.140625" style="48" customWidth="1"/>
    <col min="4091" max="4092" width="0" style="48" hidden="1" customWidth="1"/>
    <col min="4093" max="4093" width="5.42578125" style="48" customWidth="1"/>
    <col min="4094" max="4095" width="4.28515625" style="48" customWidth="1"/>
    <col min="4096" max="4096" width="0" style="48" hidden="1" customWidth="1"/>
    <col min="4097" max="4097" width="13.7109375" style="48" customWidth="1"/>
    <col min="4098" max="4098" width="4.42578125" style="48" customWidth="1"/>
    <col min="4099" max="4100" width="0" style="48" hidden="1" customWidth="1"/>
    <col min="4101" max="4101" width="12.85546875" style="48" customWidth="1"/>
    <col min="4102" max="4102" width="11.85546875" style="48" customWidth="1"/>
    <col min="4103" max="4103" width="12.85546875" style="48" customWidth="1"/>
    <col min="4104" max="4105" width="12.5703125" style="48" customWidth="1"/>
    <col min="4106" max="4344" width="9.140625" style="48"/>
    <col min="4345" max="4345" width="0" style="48" hidden="1" customWidth="1"/>
    <col min="4346" max="4346" width="48.140625" style="48" customWidth="1"/>
    <col min="4347" max="4348" width="0" style="48" hidden="1" customWidth="1"/>
    <col min="4349" max="4349" width="5.42578125" style="48" customWidth="1"/>
    <col min="4350" max="4351" width="4.28515625" style="48" customWidth="1"/>
    <col min="4352" max="4352" width="0" style="48" hidden="1" customWidth="1"/>
    <col min="4353" max="4353" width="13.7109375" style="48" customWidth="1"/>
    <col min="4354" max="4354" width="4.42578125" style="48" customWidth="1"/>
    <col min="4355" max="4356" width="0" style="48" hidden="1" customWidth="1"/>
    <col min="4357" max="4357" width="12.85546875" style="48" customWidth="1"/>
    <col min="4358" max="4358" width="11.85546875" style="48" customWidth="1"/>
    <col min="4359" max="4359" width="12.85546875" style="48" customWidth="1"/>
    <col min="4360" max="4361" width="12.5703125" style="48" customWidth="1"/>
    <col min="4362" max="4600" width="9.140625" style="48"/>
    <col min="4601" max="4601" width="0" style="48" hidden="1" customWidth="1"/>
    <col min="4602" max="4602" width="48.140625" style="48" customWidth="1"/>
    <col min="4603" max="4604" width="0" style="48" hidden="1" customWidth="1"/>
    <col min="4605" max="4605" width="5.42578125" style="48" customWidth="1"/>
    <col min="4606" max="4607" width="4.28515625" style="48" customWidth="1"/>
    <col min="4608" max="4608" width="0" style="48" hidden="1" customWidth="1"/>
    <col min="4609" max="4609" width="13.7109375" style="48" customWidth="1"/>
    <col min="4610" max="4610" width="4.42578125" style="48" customWidth="1"/>
    <col min="4611" max="4612" width="0" style="48" hidden="1" customWidth="1"/>
    <col min="4613" max="4613" width="12.85546875" style="48" customWidth="1"/>
    <col min="4614" max="4614" width="11.85546875" style="48" customWidth="1"/>
    <col min="4615" max="4615" width="12.85546875" style="48" customWidth="1"/>
    <col min="4616" max="4617" width="12.5703125" style="48" customWidth="1"/>
    <col min="4618" max="4856" width="9.140625" style="48"/>
    <col min="4857" max="4857" width="0" style="48" hidden="1" customWidth="1"/>
    <col min="4858" max="4858" width="48.140625" style="48" customWidth="1"/>
    <col min="4859" max="4860" width="0" style="48" hidden="1" customWidth="1"/>
    <col min="4861" max="4861" width="5.42578125" style="48" customWidth="1"/>
    <col min="4862" max="4863" width="4.28515625" style="48" customWidth="1"/>
    <col min="4864" max="4864" width="0" style="48" hidden="1" customWidth="1"/>
    <col min="4865" max="4865" width="13.7109375" style="48" customWidth="1"/>
    <col min="4866" max="4866" width="4.42578125" style="48" customWidth="1"/>
    <col min="4867" max="4868" width="0" style="48" hidden="1" customWidth="1"/>
    <col min="4869" max="4869" width="12.85546875" style="48" customWidth="1"/>
    <col min="4870" max="4870" width="11.85546875" style="48" customWidth="1"/>
    <col min="4871" max="4871" width="12.85546875" style="48" customWidth="1"/>
    <col min="4872" max="4873" width="12.5703125" style="48" customWidth="1"/>
    <col min="4874" max="5112" width="9.140625" style="48"/>
    <col min="5113" max="5113" width="0" style="48" hidden="1" customWidth="1"/>
    <col min="5114" max="5114" width="48.140625" style="48" customWidth="1"/>
    <col min="5115" max="5116" width="0" style="48" hidden="1" customWidth="1"/>
    <col min="5117" max="5117" width="5.42578125" style="48" customWidth="1"/>
    <col min="5118" max="5119" width="4.28515625" style="48" customWidth="1"/>
    <col min="5120" max="5120" width="0" style="48" hidden="1" customWidth="1"/>
    <col min="5121" max="5121" width="13.7109375" style="48" customWidth="1"/>
    <col min="5122" max="5122" width="4.42578125" style="48" customWidth="1"/>
    <col min="5123" max="5124" width="0" style="48" hidden="1" customWidth="1"/>
    <col min="5125" max="5125" width="12.85546875" style="48" customWidth="1"/>
    <col min="5126" max="5126" width="11.85546875" style="48" customWidth="1"/>
    <col min="5127" max="5127" width="12.85546875" style="48" customWidth="1"/>
    <col min="5128" max="5129" width="12.5703125" style="48" customWidth="1"/>
    <col min="5130" max="5368" width="9.140625" style="48"/>
    <col min="5369" max="5369" width="0" style="48" hidden="1" customWidth="1"/>
    <col min="5370" max="5370" width="48.140625" style="48" customWidth="1"/>
    <col min="5371" max="5372" width="0" style="48" hidden="1" customWidth="1"/>
    <col min="5373" max="5373" width="5.42578125" style="48" customWidth="1"/>
    <col min="5374" max="5375" width="4.28515625" style="48" customWidth="1"/>
    <col min="5376" max="5376" width="0" style="48" hidden="1" customWidth="1"/>
    <col min="5377" max="5377" width="13.7109375" style="48" customWidth="1"/>
    <col min="5378" max="5378" width="4.42578125" style="48" customWidth="1"/>
    <col min="5379" max="5380" width="0" style="48" hidden="1" customWidth="1"/>
    <col min="5381" max="5381" width="12.85546875" style="48" customWidth="1"/>
    <col min="5382" max="5382" width="11.85546875" style="48" customWidth="1"/>
    <col min="5383" max="5383" width="12.85546875" style="48" customWidth="1"/>
    <col min="5384" max="5385" width="12.5703125" style="48" customWidth="1"/>
    <col min="5386" max="5624" width="9.140625" style="48"/>
    <col min="5625" max="5625" width="0" style="48" hidden="1" customWidth="1"/>
    <col min="5626" max="5626" width="48.140625" style="48" customWidth="1"/>
    <col min="5627" max="5628" width="0" style="48" hidden="1" customWidth="1"/>
    <col min="5629" max="5629" width="5.42578125" style="48" customWidth="1"/>
    <col min="5630" max="5631" width="4.28515625" style="48" customWidth="1"/>
    <col min="5632" max="5632" width="0" style="48" hidden="1" customWidth="1"/>
    <col min="5633" max="5633" width="13.7109375" style="48" customWidth="1"/>
    <col min="5634" max="5634" width="4.42578125" style="48" customWidth="1"/>
    <col min="5635" max="5636" width="0" style="48" hidden="1" customWidth="1"/>
    <col min="5637" max="5637" width="12.85546875" style="48" customWidth="1"/>
    <col min="5638" max="5638" width="11.85546875" style="48" customWidth="1"/>
    <col min="5639" max="5639" width="12.85546875" style="48" customWidth="1"/>
    <col min="5640" max="5641" width="12.5703125" style="48" customWidth="1"/>
    <col min="5642" max="5880" width="9.140625" style="48"/>
    <col min="5881" max="5881" width="0" style="48" hidden="1" customWidth="1"/>
    <col min="5882" max="5882" width="48.140625" style="48" customWidth="1"/>
    <col min="5883" max="5884" width="0" style="48" hidden="1" customWidth="1"/>
    <col min="5885" max="5885" width="5.42578125" style="48" customWidth="1"/>
    <col min="5886" max="5887" width="4.28515625" style="48" customWidth="1"/>
    <col min="5888" max="5888" width="0" style="48" hidden="1" customWidth="1"/>
    <col min="5889" max="5889" width="13.7109375" style="48" customWidth="1"/>
    <col min="5890" max="5890" width="4.42578125" style="48" customWidth="1"/>
    <col min="5891" max="5892" width="0" style="48" hidden="1" customWidth="1"/>
    <col min="5893" max="5893" width="12.85546875" style="48" customWidth="1"/>
    <col min="5894" max="5894" width="11.85546875" style="48" customWidth="1"/>
    <col min="5895" max="5895" width="12.85546875" style="48" customWidth="1"/>
    <col min="5896" max="5897" width="12.5703125" style="48" customWidth="1"/>
    <col min="5898" max="6136" width="9.140625" style="48"/>
    <col min="6137" max="6137" width="0" style="48" hidden="1" customWidth="1"/>
    <col min="6138" max="6138" width="48.140625" style="48" customWidth="1"/>
    <col min="6139" max="6140" width="0" style="48" hidden="1" customWidth="1"/>
    <col min="6141" max="6141" width="5.42578125" style="48" customWidth="1"/>
    <col min="6142" max="6143" width="4.28515625" style="48" customWidth="1"/>
    <col min="6144" max="6144" width="0" style="48" hidden="1" customWidth="1"/>
    <col min="6145" max="6145" width="13.7109375" style="48" customWidth="1"/>
    <col min="6146" max="6146" width="4.42578125" style="48" customWidth="1"/>
    <col min="6147" max="6148" width="0" style="48" hidden="1" customWidth="1"/>
    <col min="6149" max="6149" width="12.85546875" style="48" customWidth="1"/>
    <col min="6150" max="6150" width="11.85546875" style="48" customWidth="1"/>
    <col min="6151" max="6151" width="12.85546875" style="48" customWidth="1"/>
    <col min="6152" max="6153" width="12.5703125" style="48" customWidth="1"/>
    <col min="6154" max="6392" width="9.140625" style="48"/>
    <col min="6393" max="6393" width="0" style="48" hidden="1" customWidth="1"/>
    <col min="6394" max="6394" width="48.140625" style="48" customWidth="1"/>
    <col min="6395" max="6396" width="0" style="48" hidden="1" customWidth="1"/>
    <col min="6397" max="6397" width="5.42578125" style="48" customWidth="1"/>
    <col min="6398" max="6399" width="4.28515625" style="48" customWidth="1"/>
    <col min="6400" max="6400" width="0" style="48" hidden="1" customWidth="1"/>
    <col min="6401" max="6401" width="13.7109375" style="48" customWidth="1"/>
    <col min="6402" max="6402" width="4.42578125" style="48" customWidth="1"/>
    <col min="6403" max="6404" width="0" style="48" hidden="1" customWidth="1"/>
    <col min="6405" max="6405" width="12.85546875" style="48" customWidth="1"/>
    <col min="6406" max="6406" width="11.85546875" style="48" customWidth="1"/>
    <col min="6407" max="6407" width="12.85546875" style="48" customWidth="1"/>
    <col min="6408" max="6409" width="12.5703125" style="48" customWidth="1"/>
    <col min="6410" max="6648" width="9.140625" style="48"/>
    <col min="6649" max="6649" width="0" style="48" hidden="1" customWidth="1"/>
    <col min="6650" max="6650" width="48.140625" style="48" customWidth="1"/>
    <col min="6651" max="6652" width="0" style="48" hidden="1" customWidth="1"/>
    <col min="6653" max="6653" width="5.42578125" style="48" customWidth="1"/>
    <col min="6654" max="6655" width="4.28515625" style="48" customWidth="1"/>
    <col min="6656" max="6656" width="0" style="48" hidden="1" customWidth="1"/>
    <col min="6657" max="6657" width="13.7109375" style="48" customWidth="1"/>
    <col min="6658" max="6658" width="4.42578125" style="48" customWidth="1"/>
    <col min="6659" max="6660" width="0" style="48" hidden="1" customWidth="1"/>
    <col min="6661" max="6661" width="12.85546875" style="48" customWidth="1"/>
    <col min="6662" max="6662" width="11.85546875" style="48" customWidth="1"/>
    <col min="6663" max="6663" width="12.85546875" style="48" customWidth="1"/>
    <col min="6664" max="6665" width="12.5703125" style="48" customWidth="1"/>
    <col min="6666" max="6904" width="9.140625" style="48"/>
    <col min="6905" max="6905" width="0" style="48" hidden="1" customWidth="1"/>
    <col min="6906" max="6906" width="48.140625" style="48" customWidth="1"/>
    <col min="6907" max="6908" width="0" style="48" hidden="1" customWidth="1"/>
    <col min="6909" max="6909" width="5.42578125" style="48" customWidth="1"/>
    <col min="6910" max="6911" width="4.28515625" style="48" customWidth="1"/>
    <col min="6912" max="6912" width="0" style="48" hidden="1" customWidth="1"/>
    <col min="6913" max="6913" width="13.7109375" style="48" customWidth="1"/>
    <col min="6914" max="6914" width="4.42578125" style="48" customWidth="1"/>
    <col min="6915" max="6916" width="0" style="48" hidden="1" customWidth="1"/>
    <col min="6917" max="6917" width="12.85546875" style="48" customWidth="1"/>
    <col min="6918" max="6918" width="11.85546875" style="48" customWidth="1"/>
    <col min="6919" max="6919" width="12.85546875" style="48" customWidth="1"/>
    <col min="6920" max="6921" width="12.5703125" style="48" customWidth="1"/>
    <col min="6922" max="7160" width="9.140625" style="48"/>
    <col min="7161" max="7161" width="0" style="48" hidden="1" customWidth="1"/>
    <col min="7162" max="7162" width="48.140625" style="48" customWidth="1"/>
    <col min="7163" max="7164" width="0" style="48" hidden="1" customWidth="1"/>
    <col min="7165" max="7165" width="5.42578125" style="48" customWidth="1"/>
    <col min="7166" max="7167" width="4.28515625" style="48" customWidth="1"/>
    <col min="7168" max="7168" width="0" style="48" hidden="1" customWidth="1"/>
    <col min="7169" max="7169" width="13.7109375" style="48" customWidth="1"/>
    <col min="7170" max="7170" width="4.42578125" style="48" customWidth="1"/>
    <col min="7171" max="7172" width="0" style="48" hidden="1" customWidth="1"/>
    <col min="7173" max="7173" width="12.85546875" style="48" customWidth="1"/>
    <col min="7174" max="7174" width="11.85546875" style="48" customWidth="1"/>
    <col min="7175" max="7175" width="12.85546875" style="48" customWidth="1"/>
    <col min="7176" max="7177" width="12.5703125" style="48" customWidth="1"/>
    <col min="7178" max="7416" width="9.140625" style="48"/>
    <col min="7417" max="7417" width="0" style="48" hidden="1" customWidth="1"/>
    <col min="7418" max="7418" width="48.140625" style="48" customWidth="1"/>
    <col min="7419" max="7420" width="0" style="48" hidden="1" customWidth="1"/>
    <col min="7421" max="7421" width="5.42578125" style="48" customWidth="1"/>
    <col min="7422" max="7423" width="4.28515625" style="48" customWidth="1"/>
    <col min="7424" max="7424" width="0" style="48" hidden="1" customWidth="1"/>
    <col min="7425" max="7425" width="13.7109375" style="48" customWidth="1"/>
    <col min="7426" max="7426" width="4.42578125" style="48" customWidth="1"/>
    <col min="7427" max="7428" width="0" style="48" hidden="1" customWidth="1"/>
    <col min="7429" max="7429" width="12.85546875" style="48" customWidth="1"/>
    <col min="7430" max="7430" width="11.85546875" style="48" customWidth="1"/>
    <col min="7431" max="7431" width="12.85546875" style="48" customWidth="1"/>
    <col min="7432" max="7433" width="12.5703125" style="48" customWidth="1"/>
    <col min="7434" max="7672" width="9.140625" style="48"/>
    <col min="7673" max="7673" width="0" style="48" hidden="1" customWidth="1"/>
    <col min="7674" max="7674" width="48.140625" style="48" customWidth="1"/>
    <col min="7675" max="7676" width="0" style="48" hidden="1" customWidth="1"/>
    <col min="7677" max="7677" width="5.42578125" style="48" customWidth="1"/>
    <col min="7678" max="7679" width="4.28515625" style="48" customWidth="1"/>
    <col min="7680" max="7680" width="0" style="48" hidden="1" customWidth="1"/>
    <col min="7681" max="7681" width="13.7109375" style="48" customWidth="1"/>
    <col min="7682" max="7682" width="4.42578125" style="48" customWidth="1"/>
    <col min="7683" max="7684" width="0" style="48" hidden="1" customWidth="1"/>
    <col min="7685" max="7685" width="12.85546875" style="48" customWidth="1"/>
    <col min="7686" max="7686" width="11.85546875" style="48" customWidth="1"/>
    <col min="7687" max="7687" width="12.85546875" style="48" customWidth="1"/>
    <col min="7688" max="7689" width="12.5703125" style="48" customWidth="1"/>
    <col min="7690" max="7928" width="9.140625" style="48"/>
    <col min="7929" max="7929" width="0" style="48" hidden="1" customWidth="1"/>
    <col min="7930" max="7930" width="48.140625" style="48" customWidth="1"/>
    <col min="7931" max="7932" width="0" style="48" hidden="1" customWidth="1"/>
    <col min="7933" max="7933" width="5.42578125" style="48" customWidth="1"/>
    <col min="7934" max="7935" width="4.28515625" style="48" customWidth="1"/>
    <col min="7936" max="7936" width="0" style="48" hidden="1" customWidth="1"/>
    <col min="7937" max="7937" width="13.7109375" style="48" customWidth="1"/>
    <col min="7938" max="7938" width="4.42578125" style="48" customWidth="1"/>
    <col min="7939" max="7940" width="0" style="48" hidden="1" customWidth="1"/>
    <col min="7941" max="7941" width="12.85546875" style="48" customWidth="1"/>
    <col min="7942" max="7942" width="11.85546875" style="48" customWidth="1"/>
    <col min="7943" max="7943" width="12.85546875" style="48" customWidth="1"/>
    <col min="7944" max="7945" width="12.5703125" style="48" customWidth="1"/>
    <col min="7946" max="8184" width="9.140625" style="48"/>
    <col min="8185" max="8185" width="0" style="48" hidden="1" customWidth="1"/>
    <col min="8186" max="8186" width="48.140625" style="48" customWidth="1"/>
    <col min="8187" max="8188" width="0" style="48" hidden="1" customWidth="1"/>
    <col min="8189" max="8189" width="5.42578125" style="48" customWidth="1"/>
    <col min="8190" max="8191" width="4.28515625" style="48" customWidth="1"/>
    <col min="8192" max="8192" width="0" style="48" hidden="1" customWidth="1"/>
    <col min="8193" max="8193" width="13.7109375" style="48" customWidth="1"/>
    <col min="8194" max="8194" width="4.42578125" style="48" customWidth="1"/>
    <col min="8195" max="8196" width="0" style="48" hidden="1" customWidth="1"/>
    <col min="8197" max="8197" width="12.85546875" style="48" customWidth="1"/>
    <col min="8198" max="8198" width="11.85546875" style="48" customWidth="1"/>
    <col min="8199" max="8199" width="12.85546875" style="48" customWidth="1"/>
    <col min="8200" max="8201" width="12.5703125" style="48" customWidth="1"/>
    <col min="8202" max="8440" width="9.140625" style="48"/>
    <col min="8441" max="8441" width="0" style="48" hidden="1" customWidth="1"/>
    <col min="8442" max="8442" width="48.140625" style="48" customWidth="1"/>
    <col min="8443" max="8444" width="0" style="48" hidden="1" customWidth="1"/>
    <col min="8445" max="8445" width="5.42578125" style="48" customWidth="1"/>
    <col min="8446" max="8447" width="4.28515625" style="48" customWidth="1"/>
    <col min="8448" max="8448" width="0" style="48" hidden="1" customWidth="1"/>
    <col min="8449" max="8449" width="13.7109375" style="48" customWidth="1"/>
    <col min="8450" max="8450" width="4.42578125" style="48" customWidth="1"/>
    <col min="8451" max="8452" width="0" style="48" hidden="1" customWidth="1"/>
    <col min="8453" max="8453" width="12.85546875" style="48" customWidth="1"/>
    <col min="8454" max="8454" width="11.85546875" style="48" customWidth="1"/>
    <col min="8455" max="8455" width="12.85546875" style="48" customWidth="1"/>
    <col min="8456" max="8457" width="12.5703125" style="48" customWidth="1"/>
    <col min="8458" max="8696" width="9.140625" style="48"/>
    <col min="8697" max="8697" width="0" style="48" hidden="1" customWidth="1"/>
    <col min="8698" max="8698" width="48.140625" style="48" customWidth="1"/>
    <col min="8699" max="8700" width="0" style="48" hidden="1" customWidth="1"/>
    <col min="8701" max="8701" width="5.42578125" style="48" customWidth="1"/>
    <col min="8702" max="8703" width="4.28515625" style="48" customWidth="1"/>
    <col min="8704" max="8704" width="0" style="48" hidden="1" customWidth="1"/>
    <col min="8705" max="8705" width="13.7109375" style="48" customWidth="1"/>
    <col min="8706" max="8706" width="4.42578125" style="48" customWidth="1"/>
    <col min="8707" max="8708" width="0" style="48" hidden="1" customWidth="1"/>
    <col min="8709" max="8709" width="12.85546875" style="48" customWidth="1"/>
    <col min="8710" max="8710" width="11.85546875" style="48" customWidth="1"/>
    <col min="8711" max="8711" width="12.85546875" style="48" customWidth="1"/>
    <col min="8712" max="8713" width="12.5703125" style="48" customWidth="1"/>
    <col min="8714" max="8952" width="9.140625" style="48"/>
    <col min="8953" max="8953" width="0" style="48" hidden="1" customWidth="1"/>
    <col min="8954" max="8954" width="48.140625" style="48" customWidth="1"/>
    <col min="8955" max="8956" width="0" style="48" hidden="1" customWidth="1"/>
    <col min="8957" max="8957" width="5.42578125" style="48" customWidth="1"/>
    <col min="8958" max="8959" width="4.28515625" style="48" customWidth="1"/>
    <col min="8960" max="8960" width="0" style="48" hidden="1" customWidth="1"/>
    <col min="8961" max="8961" width="13.7109375" style="48" customWidth="1"/>
    <col min="8962" max="8962" width="4.42578125" style="48" customWidth="1"/>
    <col min="8963" max="8964" width="0" style="48" hidden="1" customWidth="1"/>
    <col min="8965" max="8965" width="12.85546875" style="48" customWidth="1"/>
    <col min="8966" max="8966" width="11.85546875" style="48" customWidth="1"/>
    <col min="8967" max="8967" width="12.85546875" style="48" customWidth="1"/>
    <col min="8968" max="8969" width="12.5703125" style="48" customWidth="1"/>
    <col min="8970" max="9208" width="9.140625" style="48"/>
    <col min="9209" max="9209" width="0" style="48" hidden="1" customWidth="1"/>
    <col min="9210" max="9210" width="48.140625" style="48" customWidth="1"/>
    <col min="9211" max="9212" width="0" style="48" hidden="1" customWidth="1"/>
    <col min="9213" max="9213" width="5.42578125" style="48" customWidth="1"/>
    <col min="9214" max="9215" width="4.28515625" style="48" customWidth="1"/>
    <col min="9216" max="9216" width="0" style="48" hidden="1" customWidth="1"/>
    <col min="9217" max="9217" width="13.7109375" style="48" customWidth="1"/>
    <col min="9218" max="9218" width="4.42578125" style="48" customWidth="1"/>
    <col min="9219" max="9220" width="0" style="48" hidden="1" customWidth="1"/>
    <col min="9221" max="9221" width="12.85546875" style="48" customWidth="1"/>
    <col min="9222" max="9222" width="11.85546875" style="48" customWidth="1"/>
    <col min="9223" max="9223" width="12.85546875" style="48" customWidth="1"/>
    <col min="9224" max="9225" width="12.5703125" style="48" customWidth="1"/>
    <col min="9226" max="9464" width="9.140625" style="48"/>
    <col min="9465" max="9465" width="0" style="48" hidden="1" customWidth="1"/>
    <col min="9466" max="9466" width="48.140625" style="48" customWidth="1"/>
    <col min="9467" max="9468" width="0" style="48" hidden="1" customWidth="1"/>
    <col min="9469" max="9469" width="5.42578125" style="48" customWidth="1"/>
    <col min="9470" max="9471" width="4.28515625" style="48" customWidth="1"/>
    <col min="9472" max="9472" width="0" style="48" hidden="1" customWidth="1"/>
    <col min="9473" max="9473" width="13.7109375" style="48" customWidth="1"/>
    <col min="9474" max="9474" width="4.42578125" style="48" customWidth="1"/>
    <col min="9475" max="9476" width="0" style="48" hidden="1" customWidth="1"/>
    <col min="9477" max="9477" width="12.85546875" style="48" customWidth="1"/>
    <col min="9478" max="9478" width="11.85546875" style="48" customWidth="1"/>
    <col min="9479" max="9479" width="12.85546875" style="48" customWidth="1"/>
    <col min="9480" max="9481" width="12.5703125" style="48" customWidth="1"/>
    <col min="9482" max="9720" width="9.140625" style="48"/>
    <col min="9721" max="9721" width="0" style="48" hidden="1" customWidth="1"/>
    <col min="9722" max="9722" width="48.140625" style="48" customWidth="1"/>
    <col min="9723" max="9724" width="0" style="48" hidden="1" customWidth="1"/>
    <col min="9725" max="9725" width="5.42578125" style="48" customWidth="1"/>
    <col min="9726" max="9727" width="4.28515625" style="48" customWidth="1"/>
    <col min="9728" max="9728" width="0" style="48" hidden="1" customWidth="1"/>
    <col min="9729" max="9729" width="13.7109375" style="48" customWidth="1"/>
    <col min="9730" max="9730" width="4.42578125" style="48" customWidth="1"/>
    <col min="9731" max="9732" width="0" style="48" hidden="1" customWidth="1"/>
    <col min="9733" max="9733" width="12.85546875" style="48" customWidth="1"/>
    <col min="9734" max="9734" width="11.85546875" style="48" customWidth="1"/>
    <col min="9735" max="9735" width="12.85546875" style="48" customWidth="1"/>
    <col min="9736" max="9737" width="12.5703125" style="48" customWidth="1"/>
    <col min="9738" max="9976" width="9.140625" style="48"/>
    <col min="9977" max="9977" width="0" style="48" hidden="1" customWidth="1"/>
    <col min="9978" max="9978" width="48.140625" style="48" customWidth="1"/>
    <col min="9979" max="9980" width="0" style="48" hidden="1" customWidth="1"/>
    <col min="9981" max="9981" width="5.42578125" style="48" customWidth="1"/>
    <col min="9982" max="9983" width="4.28515625" style="48" customWidth="1"/>
    <col min="9984" max="9984" width="0" style="48" hidden="1" customWidth="1"/>
    <col min="9985" max="9985" width="13.7109375" style="48" customWidth="1"/>
    <col min="9986" max="9986" width="4.42578125" style="48" customWidth="1"/>
    <col min="9987" max="9988" width="0" style="48" hidden="1" customWidth="1"/>
    <col min="9989" max="9989" width="12.85546875" style="48" customWidth="1"/>
    <col min="9990" max="9990" width="11.85546875" style="48" customWidth="1"/>
    <col min="9991" max="9991" width="12.85546875" style="48" customWidth="1"/>
    <col min="9992" max="9993" width="12.5703125" style="48" customWidth="1"/>
    <col min="9994" max="10232" width="9.140625" style="48"/>
    <col min="10233" max="10233" width="0" style="48" hidden="1" customWidth="1"/>
    <col min="10234" max="10234" width="48.140625" style="48" customWidth="1"/>
    <col min="10235" max="10236" width="0" style="48" hidden="1" customWidth="1"/>
    <col min="10237" max="10237" width="5.42578125" style="48" customWidth="1"/>
    <col min="10238" max="10239" width="4.28515625" style="48" customWidth="1"/>
    <col min="10240" max="10240" width="0" style="48" hidden="1" customWidth="1"/>
    <col min="10241" max="10241" width="13.7109375" style="48" customWidth="1"/>
    <col min="10242" max="10242" width="4.42578125" style="48" customWidth="1"/>
    <col min="10243" max="10244" width="0" style="48" hidden="1" customWidth="1"/>
    <col min="10245" max="10245" width="12.85546875" style="48" customWidth="1"/>
    <col min="10246" max="10246" width="11.85546875" style="48" customWidth="1"/>
    <col min="10247" max="10247" width="12.85546875" style="48" customWidth="1"/>
    <col min="10248" max="10249" width="12.5703125" style="48" customWidth="1"/>
    <col min="10250" max="10488" width="9.140625" style="48"/>
    <col min="10489" max="10489" width="0" style="48" hidden="1" customWidth="1"/>
    <col min="10490" max="10490" width="48.140625" style="48" customWidth="1"/>
    <col min="10491" max="10492" width="0" style="48" hidden="1" customWidth="1"/>
    <col min="10493" max="10493" width="5.42578125" style="48" customWidth="1"/>
    <col min="10494" max="10495" width="4.28515625" style="48" customWidth="1"/>
    <col min="10496" max="10496" width="0" style="48" hidden="1" customWidth="1"/>
    <col min="10497" max="10497" width="13.7109375" style="48" customWidth="1"/>
    <col min="10498" max="10498" width="4.42578125" style="48" customWidth="1"/>
    <col min="10499" max="10500" width="0" style="48" hidden="1" customWidth="1"/>
    <col min="10501" max="10501" width="12.85546875" style="48" customWidth="1"/>
    <col min="10502" max="10502" width="11.85546875" style="48" customWidth="1"/>
    <col min="10503" max="10503" width="12.85546875" style="48" customWidth="1"/>
    <col min="10504" max="10505" width="12.5703125" style="48" customWidth="1"/>
    <col min="10506" max="10744" width="9.140625" style="48"/>
    <col min="10745" max="10745" width="0" style="48" hidden="1" customWidth="1"/>
    <col min="10746" max="10746" width="48.140625" style="48" customWidth="1"/>
    <col min="10747" max="10748" width="0" style="48" hidden="1" customWidth="1"/>
    <col min="10749" max="10749" width="5.42578125" style="48" customWidth="1"/>
    <col min="10750" max="10751" width="4.28515625" style="48" customWidth="1"/>
    <col min="10752" max="10752" width="0" style="48" hidden="1" customWidth="1"/>
    <col min="10753" max="10753" width="13.7109375" style="48" customWidth="1"/>
    <col min="10754" max="10754" width="4.42578125" style="48" customWidth="1"/>
    <col min="10755" max="10756" width="0" style="48" hidden="1" customWidth="1"/>
    <col min="10757" max="10757" width="12.85546875" style="48" customWidth="1"/>
    <col min="10758" max="10758" width="11.85546875" style="48" customWidth="1"/>
    <col min="10759" max="10759" width="12.85546875" style="48" customWidth="1"/>
    <col min="10760" max="10761" width="12.5703125" style="48" customWidth="1"/>
    <col min="10762" max="11000" width="9.140625" style="48"/>
    <col min="11001" max="11001" width="0" style="48" hidden="1" customWidth="1"/>
    <col min="11002" max="11002" width="48.140625" style="48" customWidth="1"/>
    <col min="11003" max="11004" width="0" style="48" hidden="1" customWidth="1"/>
    <col min="11005" max="11005" width="5.42578125" style="48" customWidth="1"/>
    <col min="11006" max="11007" width="4.28515625" style="48" customWidth="1"/>
    <col min="11008" max="11008" width="0" style="48" hidden="1" customWidth="1"/>
    <col min="11009" max="11009" width="13.7109375" style="48" customWidth="1"/>
    <col min="11010" max="11010" width="4.42578125" style="48" customWidth="1"/>
    <col min="11011" max="11012" width="0" style="48" hidden="1" customWidth="1"/>
    <col min="11013" max="11013" width="12.85546875" style="48" customWidth="1"/>
    <col min="11014" max="11014" width="11.85546875" style="48" customWidth="1"/>
    <col min="11015" max="11015" width="12.85546875" style="48" customWidth="1"/>
    <col min="11016" max="11017" width="12.5703125" style="48" customWidth="1"/>
    <col min="11018" max="11256" width="9.140625" style="48"/>
    <col min="11257" max="11257" width="0" style="48" hidden="1" customWidth="1"/>
    <col min="11258" max="11258" width="48.140625" style="48" customWidth="1"/>
    <col min="11259" max="11260" width="0" style="48" hidden="1" customWidth="1"/>
    <col min="11261" max="11261" width="5.42578125" style="48" customWidth="1"/>
    <col min="11262" max="11263" width="4.28515625" style="48" customWidth="1"/>
    <col min="11264" max="11264" width="0" style="48" hidden="1" customWidth="1"/>
    <col min="11265" max="11265" width="13.7109375" style="48" customWidth="1"/>
    <col min="11266" max="11266" width="4.42578125" style="48" customWidth="1"/>
    <col min="11267" max="11268" width="0" style="48" hidden="1" customWidth="1"/>
    <col min="11269" max="11269" width="12.85546875" style="48" customWidth="1"/>
    <col min="11270" max="11270" width="11.85546875" style="48" customWidth="1"/>
    <col min="11271" max="11271" width="12.85546875" style="48" customWidth="1"/>
    <col min="11272" max="11273" width="12.5703125" style="48" customWidth="1"/>
    <col min="11274" max="11512" width="9.140625" style="48"/>
    <col min="11513" max="11513" width="0" style="48" hidden="1" customWidth="1"/>
    <col min="11514" max="11514" width="48.140625" style="48" customWidth="1"/>
    <col min="11515" max="11516" width="0" style="48" hidden="1" customWidth="1"/>
    <col min="11517" max="11517" width="5.42578125" style="48" customWidth="1"/>
    <col min="11518" max="11519" width="4.28515625" style="48" customWidth="1"/>
    <col min="11520" max="11520" width="0" style="48" hidden="1" customWidth="1"/>
    <col min="11521" max="11521" width="13.7109375" style="48" customWidth="1"/>
    <col min="11522" max="11522" width="4.42578125" style="48" customWidth="1"/>
    <col min="11523" max="11524" width="0" style="48" hidden="1" customWidth="1"/>
    <col min="11525" max="11525" width="12.85546875" style="48" customWidth="1"/>
    <col min="11526" max="11526" width="11.85546875" style="48" customWidth="1"/>
    <col min="11527" max="11527" width="12.85546875" style="48" customWidth="1"/>
    <col min="11528" max="11529" width="12.5703125" style="48" customWidth="1"/>
    <col min="11530" max="11768" width="9.140625" style="48"/>
    <col min="11769" max="11769" width="0" style="48" hidden="1" customWidth="1"/>
    <col min="11770" max="11770" width="48.140625" style="48" customWidth="1"/>
    <col min="11771" max="11772" width="0" style="48" hidden="1" customWidth="1"/>
    <col min="11773" max="11773" width="5.42578125" style="48" customWidth="1"/>
    <col min="11774" max="11775" width="4.28515625" style="48" customWidth="1"/>
    <col min="11776" max="11776" width="0" style="48" hidden="1" customWidth="1"/>
    <col min="11777" max="11777" width="13.7109375" style="48" customWidth="1"/>
    <col min="11778" max="11778" width="4.42578125" style="48" customWidth="1"/>
    <col min="11779" max="11780" width="0" style="48" hidden="1" customWidth="1"/>
    <col min="11781" max="11781" width="12.85546875" style="48" customWidth="1"/>
    <col min="11782" max="11782" width="11.85546875" style="48" customWidth="1"/>
    <col min="11783" max="11783" width="12.85546875" style="48" customWidth="1"/>
    <col min="11784" max="11785" width="12.5703125" style="48" customWidth="1"/>
    <col min="11786" max="12024" width="9.140625" style="48"/>
    <col min="12025" max="12025" width="0" style="48" hidden="1" customWidth="1"/>
    <col min="12026" max="12026" width="48.140625" style="48" customWidth="1"/>
    <col min="12027" max="12028" width="0" style="48" hidden="1" customWidth="1"/>
    <col min="12029" max="12029" width="5.42578125" style="48" customWidth="1"/>
    <col min="12030" max="12031" width="4.28515625" style="48" customWidth="1"/>
    <col min="12032" max="12032" width="0" style="48" hidden="1" customWidth="1"/>
    <col min="12033" max="12033" width="13.7109375" style="48" customWidth="1"/>
    <col min="12034" max="12034" width="4.42578125" style="48" customWidth="1"/>
    <col min="12035" max="12036" width="0" style="48" hidden="1" customWidth="1"/>
    <col min="12037" max="12037" width="12.85546875" style="48" customWidth="1"/>
    <col min="12038" max="12038" width="11.85546875" style="48" customWidth="1"/>
    <col min="12039" max="12039" width="12.85546875" style="48" customWidth="1"/>
    <col min="12040" max="12041" width="12.5703125" style="48" customWidth="1"/>
    <col min="12042" max="12280" width="9.140625" style="48"/>
    <col min="12281" max="12281" width="0" style="48" hidden="1" customWidth="1"/>
    <col min="12282" max="12282" width="48.140625" style="48" customWidth="1"/>
    <col min="12283" max="12284" width="0" style="48" hidden="1" customWidth="1"/>
    <col min="12285" max="12285" width="5.42578125" style="48" customWidth="1"/>
    <col min="12286" max="12287" width="4.28515625" style="48" customWidth="1"/>
    <col min="12288" max="12288" width="0" style="48" hidden="1" customWidth="1"/>
    <col min="12289" max="12289" width="13.7109375" style="48" customWidth="1"/>
    <col min="12290" max="12290" width="4.42578125" style="48" customWidth="1"/>
    <col min="12291" max="12292" width="0" style="48" hidden="1" customWidth="1"/>
    <col min="12293" max="12293" width="12.85546875" style="48" customWidth="1"/>
    <col min="12294" max="12294" width="11.85546875" style="48" customWidth="1"/>
    <col min="12295" max="12295" width="12.85546875" style="48" customWidth="1"/>
    <col min="12296" max="12297" width="12.5703125" style="48" customWidth="1"/>
    <col min="12298" max="12536" width="9.140625" style="48"/>
    <col min="12537" max="12537" width="0" style="48" hidden="1" customWidth="1"/>
    <col min="12538" max="12538" width="48.140625" style="48" customWidth="1"/>
    <col min="12539" max="12540" width="0" style="48" hidden="1" customWidth="1"/>
    <col min="12541" max="12541" width="5.42578125" style="48" customWidth="1"/>
    <col min="12542" max="12543" width="4.28515625" style="48" customWidth="1"/>
    <col min="12544" max="12544" width="0" style="48" hidden="1" customWidth="1"/>
    <col min="12545" max="12545" width="13.7109375" style="48" customWidth="1"/>
    <col min="12546" max="12546" width="4.42578125" style="48" customWidth="1"/>
    <col min="12547" max="12548" width="0" style="48" hidden="1" customWidth="1"/>
    <col min="12549" max="12549" width="12.85546875" style="48" customWidth="1"/>
    <col min="12550" max="12550" width="11.85546875" style="48" customWidth="1"/>
    <col min="12551" max="12551" width="12.85546875" style="48" customWidth="1"/>
    <col min="12552" max="12553" width="12.5703125" style="48" customWidth="1"/>
    <col min="12554" max="12792" width="9.140625" style="48"/>
    <col min="12793" max="12793" width="0" style="48" hidden="1" customWidth="1"/>
    <col min="12794" max="12794" width="48.140625" style="48" customWidth="1"/>
    <col min="12795" max="12796" width="0" style="48" hidden="1" customWidth="1"/>
    <col min="12797" max="12797" width="5.42578125" style="48" customWidth="1"/>
    <col min="12798" max="12799" width="4.28515625" style="48" customWidth="1"/>
    <col min="12800" max="12800" width="0" style="48" hidden="1" customWidth="1"/>
    <col min="12801" max="12801" width="13.7109375" style="48" customWidth="1"/>
    <col min="12802" max="12802" width="4.42578125" style="48" customWidth="1"/>
    <col min="12803" max="12804" width="0" style="48" hidden="1" customWidth="1"/>
    <col min="12805" max="12805" width="12.85546875" style="48" customWidth="1"/>
    <col min="12806" max="12806" width="11.85546875" style="48" customWidth="1"/>
    <col min="12807" max="12807" width="12.85546875" style="48" customWidth="1"/>
    <col min="12808" max="12809" width="12.5703125" style="48" customWidth="1"/>
    <col min="12810" max="13048" width="9.140625" style="48"/>
    <col min="13049" max="13049" width="0" style="48" hidden="1" customWidth="1"/>
    <col min="13050" max="13050" width="48.140625" style="48" customWidth="1"/>
    <col min="13051" max="13052" width="0" style="48" hidden="1" customWidth="1"/>
    <col min="13053" max="13053" width="5.42578125" style="48" customWidth="1"/>
    <col min="13054" max="13055" width="4.28515625" style="48" customWidth="1"/>
    <col min="13056" max="13056" width="0" style="48" hidden="1" customWidth="1"/>
    <col min="13057" max="13057" width="13.7109375" style="48" customWidth="1"/>
    <col min="13058" max="13058" width="4.42578125" style="48" customWidth="1"/>
    <col min="13059" max="13060" width="0" style="48" hidden="1" customWidth="1"/>
    <col min="13061" max="13061" width="12.85546875" style="48" customWidth="1"/>
    <col min="13062" max="13062" width="11.85546875" style="48" customWidth="1"/>
    <col min="13063" max="13063" width="12.85546875" style="48" customWidth="1"/>
    <col min="13064" max="13065" width="12.5703125" style="48" customWidth="1"/>
    <col min="13066" max="13304" width="9.140625" style="48"/>
    <col min="13305" max="13305" width="0" style="48" hidden="1" customWidth="1"/>
    <col min="13306" max="13306" width="48.140625" style="48" customWidth="1"/>
    <col min="13307" max="13308" width="0" style="48" hidden="1" customWidth="1"/>
    <col min="13309" max="13309" width="5.42578125" style="48" customWidth="1"/>
    <col min="13310" max="13311" width="4.28515625" style="48" customWidth="1"/>
    <col min="13312" max="13312" width="0" style="48" hidden="1" customWidth="1"/>
    <col min="13313" max="13313" width="13.7109375" style="48" customWidth="1"/>
    <col min="13314" max="13314" width="4.42578125" style="48" customWidth="1"/>
    <col min="13315" max="13316" width="0" style="48" hidden="1" customWidth="1"/>
    <col min="13317" max="13317" width="12.85546875" style="48" customWidth="1"/>
    <col min="13318" max="13318" width="11.85546875" style="48" customWidth="1"/>
    <col min="13319" max="13319" width="12.85546875" style="48" customWidth="1"/>
    <col min="13320" max="13321" width="12.5703125" style="48" customWidth="1"/>
    <col min="13322" max="13560" width="9.140625" style="48"/>
    <col min="13561" max="13561" width="0" style="48" hidden="1" customWidth="1"/>
    <col min="13562" max="13562" width="48.140625" style="48" customWidth="1"/>
    <col min="13563" max="13564" width="0" style="48" hidden="1" customWidth="1"/>
    <col min="13565" max="13565" width="5.42578125" style="48" customWidth="1"/>
    <col min="13566" max="13567" width="4.28515625" style="48" customWidth="1"/>
    <col min="13568" max="13568" width="0" style="48" hidden="1" customWidth="1"/>
    <col min="13569" max="13569" width="13.7109375" style="48" customWidth="1"/>
    <col min="13570" max="13570" width="4.42578125" style="48" customWidth="1"/>
    <col min="13571" max="13572" width="0" style="48" hidden="1" customWidth="1"/>
    <col min="13573" max="13573" width="12.85546875" style="48" customWidth="1"/>
    <col min="13574" max="13574" width="11.85546875" style="48" customWidth="1"/>
    <col min="13575" max="13575" width="12.85546875" style="48" customWidth="1"/>
    <col min="13576" max="13577" width="12.5703125" style="48" customWidth="1"/>
    <col min="13578" max="13816" width="9.140625" style="48"/>
    <col min="13817" max="13817" width="0" style="48" hidden="1" customWidth="1"/>
    <col min="13818" max="13818" width="48.140625" style="48" customWidth="1"/>
    <col min="13819" max="13820" width="0" style="48" hidden="1" customWidth="1"/>
    <col min="13821" max="13821" width="5.42578125" style="48" customWidth="1"/>
    <col min="13822" max="13823" width="4.28515625" style="48" customWidth="1"/>
    <col min="13824" max="13824" width="0" style="48" hidden="1" customWidth="1"/>
    <col min="13825" max="13825" width="13.7109375" style="48" customWidth="1"/>
    <col min="13826" max="13826" width="4.42578125" style="48" customWidth="1"/>
    <col min="13827" max="13828" width="0" style="48" hidden="1" customWidth="1"/>
    <col min="13829" max="13829" width="12.85546875" style="48" customWidth="1"/>
    <col min="13830" max="13830" width="11.85546875" style="48" customWidth="1"/>
    <col min="13831" max="13831" width="12.85546875" style="48" customWidth="1"/>
    <col min="13832" max="13833" width="12.5703125" style="48" customWidth="1"/>
    <col min="13834" max="14072" width="9.140625" style="48"/>
    <col min="14073" max="14073" width="0" style="48" hidden="1" customWidth="1"/>
    <col min="14074" max="14074" width="48.140625" style="48" customWidth="1"/>
    <col min="14075" max="14076" width="0" style="48" hidden="1" customWidth="1"/>
    <col min="14077" max="14077" width="5.42578125" style="48" customWidth="1"/>
    <col min="14078" max="14079" width="4.28515625" style="48" customWidth="1"/>
    <col min="14080" max="14080" width="0" style="48" hidden="1" customWidth="1"/>
    <col min="14081" max="14081" width="13.7109375" style="48" customWidth="1"/>
    <col min="14082" max="14082" width="4.42578125" style="48" customWidth="1"/>
    <col min="14083" max="14084" width="0" style="48" hidden="1" customWidth="1"/>
    <col min="14085" max="14085" width="12.85546875" style="48" customWidth="1"/>
    <col min="14086" max="14086" width="11.85546875" style="48" customWidth="1"/>
    <col min="14087" max="14087" width="12.85546875" style="48" customWidth="1"/>
    <col min="14088" max="14089" width="12.5703125" style="48" customWidth="1"/>
    <col min="14090" max="14328" width="9.140625" style="48"/>
    <col min="14329" max="14329" width="0" style="48" hidden="1" customWidth="1"/>
    <col min="14330" max="14330" width="48.140625" style="48" customWidth="1"/>
    <col min="14331" max="14332" width="0" style="48" hidden="1" customWidth="1"/>
    <col min="14333" max="14333" width="5.42578125" style="48" customWidth="1"/>
    <col min="14334" max="14335" width="4.28515625" style="48" customWidth="1"/>
    <col min="14336" max="14336" width="0" style="48" hidden="1" customWidth="1"/>
    <col min="14337" max="14337" width="13.7109375" style="48" customWidth="1"/>
    <col min="14338" max="14338" width="4.42578125" style="48" customWidth="1"/>
    <col min="14339" max="14340" width="0" style="48" hidden="1" customWidth="1"/>
    <col min="14341" max="14341" width="12.85546875" style="48" customWidth="1"/>
    <col min="14342" max="14342" width="11.85546875" style="48" customWidth="1"/>
    <col min="14343" max="14343" width="12.85546875" style="48" customWidth="1"/>
    <col min="14344" max="14345" width="12.5703125" style="48" customWidth="1"/>
    <col min="14346" max="14584" width="9.140625" style="48"/>
    <col min="14585" max="14585" width="0" style="48" hidden="1" customWidth="1"/>
    <col min="14586" max="14586" width="48.140625" style="48" customWidth="1"/>
    <col min="14587" max="14588" width="0" style="48" hidden="1" customWidth="1"/>
    <col min="14589" max="14589" width="5.42578125" style="48" customWidth="1"/>
    <col min="14590" max="14591" width="4.28515625" style="48" customWidth="1"/>
    <col min="14592" max="14592" width="0" style="48" hidden="1" customWidth="1"/>
    <col min="14593" max="14593" width="13.7109375" style="48" customWidth="1"/>
    <col min="14594" max="14594" width="4.42578125" style="48" customWidth="1"/>
    <col min="14595" max="14596" width="0" style="48" hidden="1" customWidth="1"/>
    <col min="14597" max="14597" width="12.85546875" style="48" customWidth="1"/>
    <col min="14598" max="14598" width="11.85546875" style="48" customWidth="1"/>
    <col min="14599" max="14599" width="12.85546875" style="48" customWidth="1"/>
    <col min="14600" max="14601" width="12.5703125" style="48" customWidth="1"/>
    <col min="14602" max="14840" width="9.140625" style="48"/>
    <col min="14841" max="14841" width="0" style="48" hidden="1" customWidth="1"/>
    <col min="14842" max="14842" width="48.140625" style="48" customWidth="1"/>
    <col min="14843" max="14844" width="0" style="48" hidden="1" customWidth="1"/>
    <col min="14845" max="14845" width="5.42578125" style="48" customWidth="1"/>
    <col min="14846" max="14847" width="4.28515625" style="48" customWidth="1"/>
    <col min="14848" max="14848" width="0" style="48" hidden="1" customWidth="1"/>
    <col min="14849" max="14849" width="13.7109375" style="48" customWidth="1"/>
    <col min="14850" max="14850" width="4.42578125" style="48" customWidth="1"/>
    <col min="14851" max="14852" width="0" style="48" hidden="1" customWidth="1"/>
    <col min="14853" max="14853" width="12.85546875" style="48" customWidth="1"/>
    <col min="14854" max="14854" width="11.85546875" style="48" customWidth="1"/>
    <col min="14855" max="14855" width="12.85546875" style="48" customWidth="1"/>
    <col min="14856" max="14857" width="12.5703125" style="48" customWidth="1"/>
    <col min="14858" max="15096" width="9.140625" style="48"/>
    <col min="15097" max="15097" width="0" style="48" hidden="1" customWidth="1"/>
    <col min="15098" max="15098" width="48.140625" style="48" customWidth="1"/>
    <col min="15099" max="15100" width="0" style="48" hidden="1" customWidth="1"/>
    <col min="15101" max="15101" width="5.42578125" style="48" customWidth="1"/>
    <col min="15102" max="15103" width="4.28515625" style="48" customWidth="1"/>
    <col min="15104" max="15104" width="0" style="48" hidden="1" customWidth="1"/>
    <col min="15105" max="15105" width="13.7109375" style="48" customWidth="1"/>
    <col min="15106" max="15106" width="4.42578125" style="48" customWidth="1"/>
    <col min="15107" max="15108" width="0" style="48" hidden="1" customWidth="1"/>
    <col min="15109" max="15109" width="12.85546875" style="48" customWidth="1"/>
    <col min="15110" max="15110" width="11.85546875" style="48" customWidth="1"/>
    <col min="15111" max="15111" width="12.85546875" style="48" customWidth="1"/>
    <col min="15112" max="15113" width="12.5703125" style="48" customWidth="1"/>
    <col min="15114" max="15352" width="9.140625" style="48"/>
    <col min="15353" max="15353" width="0" style="48" hidden="1" customWidth="1"/>
    <col min="15354" max="15354" width="48.140625" style="48" customWidth="1"/>
    <col min="15355" max="15356" width="0" style="48" hidden="1" customWidth="1"/>
    <col min="15357" max="15357" width="5.42578125" style="48" customWidth="1"/>
    <col min="15358" max="15359" width="4.28515625" style="48" customWidth="1"/>
    <col min="15360" max="15360" width="0" style="48" hidden="1" customWidth="1"/>
    <col min="15361" max="15361" width="13.7109375" style="48" customWidth="1"/>
    <col min="15362" max="15362" width="4.42578125" style="48" customWidth="1"/>
    <col min="15363" max="15364" width="0" style="48" hidden="1" customWidth="1"/>
    <col min="15365" max="15365" width="12.85546875" style="48" customWidth="1"/>
    <col min="15366" max="15366" width="11.85546875" style="48" customWidth="1"/>
    <col min="15367" max="15367" width="12.85546875" style="48" customWidth="1"/>
    <col min="15368" max="15369" width="12.5703125" style="48" customWidth="1"/>
    <col min="15370" max="15608" width="9.140625" style="48"/>
    <col min="15609" max="15609" width="0" style="48" hidden="1" customWidth="1"/>
    <col min="15610" max="15610" width="48.140625" style="48" customWidth="1"/>
    <col min="15611" max="15612" width="0" style="48" hidden="1" customWidth="1"/>
    <col min="15613" max="15613" width="5.42578125" style="48" customWidth="1"/>
    <col min="15614" max="15615" width="4.28515625" style="48" customWidth="1"/>
    <col min="15616" max="15616" width="0" style="48" hidden="1" customWidth="1"/>
    <col min="15617" max="15617" width="13.7109375" style="48" customWidth="1"/>
    <col min="15618" max="15618" width="4.42578125" style="48" customWidth="1"/>
    <col min="15619" max="15620" width="0" style="48" hidden="1" customWidth="1"/>
    <col min="15621" max="15621" width="12.85546875" style="48" customWidth="1"/>
    <col min="15622" max="15622" width="11.85546875" style="48" customWidth="1"/>
    <col min="15623" max="15623" width="12.85546875" style="48" customWidth="1"/>
    <col min="15624" max="15625" width="12.5703125" style="48" customWidth="1"/>
    <col min="15626" max="15864" width="9.140625" style="48"/>
    <col min="15865" max="15865" width="0" style="48" hidden="1" customWidth="1"/>
    <col min="15866" max="15866" width="48.140625" style="48" customWidth="1"/>
    <col min="15867" max="15868" width="0" style="48" hidden="1" customWidth="1"/>
    <col min="15869" max="15869" width="5.42578125" style="48" customWidth="1"/>
    <col min="15870" max="15871" width="4.28515625" style="48" customWidth="1"/>
    <col min="15872" max="15872" width="0" style="48" hidden="1" customWidth="1"/>
    <col min="15873" max="15873" width="13.7109375" style="48" customWidth="1"/>
    <col min="15874" max="15874" width="4.42578125" style="48" customWidth="1"/>
    <col min="15875" max="15876" width="0" style="48" hidden="1" customWidth="1"/>
    <col min="15877" max="15877" width="12.85546875" style="48" customWidth="1"/>
    <col min="15878" max="15878" width="11.85546875" style="48" customWidth="1"/>
    <col min="15879" max="15879" width="12.85546875" style="48" customWidth="1"/>
    <col min="15880" max="15881" width="12.5703125" style="48" customWidth="1"/>
    <col min="15882" max="16120" width="9.140625" style="48"/>
    <col min="16121" max="16121" width="0" style="48" hidden="1" customWidth="1"/>
    <col min="16122" max="16122" width="48.140625" style="48" customWidth="1"/>
    <col min="16123" max="16124" width="0" style="48" hidden="1" customWidth="1"/>
    <col min="16125" max="16125" width="5.42578125" style="48" customWidth="1"/>
    <col min="16126" max="16127" width="4.28515625" style="48" customWidth="1"/>
    <col min="16128" max="16128" width="0" style="48" hidden="1" customWidth="1"/>
    <col min="16129" max="16129" width="13.7109375" style="48" customWidth="1"/>
    <col min="16130" max="16130" width="4.42578125" style="48" customWidth="1"/>
    <col min="16131" max="16132" width="0" style="48" hidden="1" customWidth="1"/>
    <col min="16133" max="16133" width="12.85546875" style="48" customWidth="1"/>
    <col min="16134" max="16134" width="11.85546875" style="48" customWidth="1"/>
    <col min="16135" max="16135" width="12.85546875" style="48" customWidth="1"/>
    <col min="16136" max="16137" width="12.5703125" style="48" customWidth="1"/>
    <col min="16138" max="16384" width="9.140625" style="48"/>
  </cols>
  <sheetData>
    <row r="1" spans="1:14" hidden="1" x14ac:dyDescent="0.2">
      <c r="E1" s="11" t="s">
        <v>276</v>
      </c>
      <c r="F1" s="11"/>
      <c r="G1" s="11"/>
      <c r="H1" s="11"/>
      <c r="I1" s="11"/>
      <c r="J1" s="11"/>
      <c r="K1" s="11"/>
      <c r="L1" s="11"/>
      <c r="M1" s="11"/>
    </row>
    <row r="2" spans="1:14" ht="55.5" hidden="1" customHeight="1" x14ac:dyDescent="0.2">
      <c r="E2" s="331" t="s">
        <v>277</v>
      </c>
      <c r="F2" s="331"/>
      <c r="G2" s="331"/>
      <c r="H2" s="331"/>
      <c r="I2" s="331"/>
      <c r="J2" s="331"/>
      <c r="K2" s="331"/>
      <c r="L2" s="48"/>
      <c r="M2" s="48"/>
    </row>
    <row r="3" spans="1:14" ht="16.5" customHeight="1" x14ac:dyDescent="0.2">
      <c r="E3" s="332" t="s">
        <v>310</v>
      </c>
      <c r="F3" s="332"/>
      <c r="G3" s="332"/>
      <c r="H3" s="332"/>
      <c r="I3" s="332"/>
      <c r="J3" s="332"/>
      <c r="K3" s="332"/>
      <c r="L3" s="332"/>
      <c r="M3" s="332"/>
    </row>
    <row r="4" spans="1:14" ht="55.5" customHeight="1" x14ac:dyDescent="0.2">
      <c r="E4" s="333" t="s">
        <v>339</v>
      </c>
      <c r="F4" s="333"/>
      <c r="G4" s="333"/>
      <c r="H4" s="333"/>
      <c r="I4" s="333"/>
      <c r="J4" s="333"/>
      <c r="K4" s="333"/>
      <c r="L4" s="333"/>
      <c r="M4" s="333"/>
    </row>
    <row r="5" spans="1:14" ht="9" customHeight="1" x14ac:dyDescent="0.2">
      <c r="E5" s="225"/>
      <c r="F5" s="226"/>
      <c r="G5" s="226"/>
      <c r="H5" s="226"/>
      <c r="I5" s="226"/>
      <c r="J5" s="226"/>
      <c r="K5" s="226"/>
      <c r="L5" s="226"/>
      <c r="M5" s="226"/>
    </row>
    <row r="6" spans="1:14" ht="44.25" customHeight="1" x14ac:dyDescent="0.2">
      <c r="A6" s="330" t="s">
        <v>341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</row>
    <row r="7" spans="1:14" ht="15" customHeight="1" x14ac:dyDescent="0.2">
      <c r="A7" s="56"/>
      <c r="B7" s="56"/>
      <c r="C7" s="58"/>
      <c r="D7" s="58"/>
      <c r="F7" s="56"/>
      <c r="G7" s="56"/>
      <c r="H7" s="56"/>
      <c r="I7" s="56"/>
      <c r="J7" s="56"/>
      <c r="K7" s="228"/>
      <c r="L7" s="228"/>
      <c r="M7" s="371" t="s">
        <v>7</v>
      </c>
    </row>
    <row r="8" spans="1:14" ht="30" customHeight="1" x14ac:dyDescent="0.2">
      <c r="A8" s="334" t="s">
        <v>10</v>
      </c>
      <c r="B8" s="334"/>
      <c r="C8" s="229" t="s">
        <v>82</v>
      </c>
      <c r="D8" s="229" t="s">
        <v>83</v>
      </c>
      <c r="E8" s="230" t="s">
        <v>84</v>
      </c>
      <c r="F8" s="231" t="s">
        <v>85</v>
      </c>
      <c r="G8" s="231" t="s">
        <v>86</v>
      </c>
      <c r="H8" s="231" t="s">
        <v>87</v>
      </c>
      <c r="I8" s="231" t="s">
        <v>88</v>
      </c>
      <c r="J8" s="231" t="s">
        <v>89</v>
      </c>
      <c r="K8" s="44" t="s">
        <v>278</v>
      </c>
      <c r="L8" s="44" t="s">
        <v>279</v>
      </c>
      <c r="M8" s="44" t="s">
        <v>59</v>
      </c>
    </row>
    <row r="9" spans="1:14" ht="17.25" customHeight="1" x14ac:dyDescent="0.2">
      <c r="A9" s="229"/>
      <c r="B9" s="232" t="s">
        <v>280</v>
      </c>
      <c r="C9" s="233">
        <v>63</v>
      </c>
      <c r="D9" s="233">
        <v>0</v>
      </c>
      <c r="E9" s="234">
        <v>866</v>
      </c>
      <c r="F9" s="231"/>
      <c r="G9" s="231"/>
      <c r="H9" s="231"/>
      <c r="I9" s="231"/>
      <c r="J9" s="231"/>
      <c r="K9" s="235" t="e">
        <f>K103</f>
        <v>#REF!</v>
      </c>
      <c r="L9" s="235" t="e">
        <f>L103</f>
        <v>#REF!</v>
      </c>
      <c r="M9" s="149">
        <f>M103</f>
        <v>4458.1729999999998</v>
      </c>
      <c r="N9" s="299"/>
    </row>
    <row r="10" spans="1:14" s="240" customFormat="1" ht="15.75" customHeight="1" x14ac:dyDescent="0.2">
      <c r="A10" s="325" t="s">
        <v>94</v>
      </c>
      <c r="B10" s="325"/>
      <c r="C10" s="233">
        <v>63</v>
      </c>
      <c r="D10" s="233">
        <v>0</v>
      </c>
      <c r="E10" s="236">
        <v>866</v>
      </c>
      <c r="F10" s="237" t="s">
        <v>95</v>
      </c>
      <c r="G10" s="238"/>
      <c r="H10" s="238"/>
      <c r="I10" s="238"/>
      <c r="J10" s="238"/>
      <c r="K10" s="239" t="e">
        <f>K11+K31+#REF!+K38</f>
        <v>#REF!</v>
      </c>
      <c r="L10" s="239" t="e">
        <f>L11+L31+#REF!+L38</f>
        <v>#REF!</v>
      </c>
      <c r="M10" s="300">
        <f>M11+M31+M38</f>
        <v>1737.8889999999997</v>
      </c>
      <c r="N10" s="301"/>
    </row>
    <row r="11" spans="1:14" s="207" customFormat="1" ht="54" customHeight="1" x14ac:dyDescent="0.2">
      <c r="A11" s="325" t="s">
        <v>111</v>
      </c>
      <c r="B11" s="325"/>
      <c r="C11" s="233">
        <v>63</v>
      </c>
      <c r="D11" s="233">
        <v>0</v>
      </c>
      <c r="E11" s="236">
        <v>866</v>
      </c>
      <c r="F11" s="237" t="s">
        <v>95</v>
      </c>
      <c r="G11" s="237" t="s">
        <v>112</v>
      </c>
      <c r="H11" s="237"/>
      <c r="I11" s="237"/>
      <c r="J11" s="237"/>
      <c r="K11" s="239">
        <f>K12+K15+K22+K28</f>
        <v>1436110.35</v>
      </c>
      <c r="L11" s="239">
        <f>L12+L15+L22+L28</f>
        <v>0</v>
      </c>
      <c r="M11" s="300">
        <f>M12+M15+M22+M28+M25</f>
        <v>1725.3639999999998</v>
      </c>
      <c r="N11" s="302"/>
    </row>
    <row r="12" spans="1:14" s="207" customFormat="1" ht="54" customHeight="1" x14ac:dyDescent="0.2">
      <c r="A12" s="241"/>
      <c r="B12" s="242" t="s">
        <v>281</v>
      </c>
      <c r="C12" s="233"/>
      <c r="D12" s="233"/>
      <c r="E12" s="243">
        <v>866</v>
      </c>
      <c r="F12" s="244" t="s">
        <v>95</v>
      </c>
      <c r="G12" s="244" t="s">
        <v>112</v>
      </c>
      <c r="H12" s="237"/>
      <c r="I12" s="245" t="s">
        <v>317</v>
      </c>
      <c r="J12" s="237"/>
      <c r="K12" s="246">
        <f t="shared" ref="K12:M13" si="0">K13</f>
        <v>458700</v>
      </c>
      <c r="L12" s="246">
        <f t="shared" si="0"/>
        <v>0</v>
      </c>
      <c r="M12" s="303">
        <f t="shared" si="0"/>
        <v>529.70500000000004</v>
      </c>
      <c r="N12" s="302"/>
    </row>
    <row r="13" spans="1:14" s="207" customFormat="1" ht="63.75" customHeight="1" x14ac:dyDescent="0.2">
      <c r="A13" s="241"/>
      <c r="B13" s="247" t="s">
        <v>103</v>
      </c>
      <c r="C13" s="233"/>
      <c r="D13" s="233"/>
      <c r="E13" s="243">
        <v>866</v>
      </c>
      <c r="F13" s="244" t="s">
        <v>95</v>
      </c>
      <c r="G13" s="244" t="s">
        <v>112</v>
      </c>
      <c r="H13" s="237"/>
      <c r="I13" s="245" t="s">
        <v>317</v>
      </c>
      <c r="J13" s="231" t="s">
        <v>104</v>
      </c>
      <c r="K13" s="246">
        <f t="shared" si="0"/>
        <v>458700</v>
      </c>
      <c r="L13" s="246">
        <f t="shared" si="0"/>
        <v>0</v>
      </c>
      <c r="M13" s="303">
        <f t="shared" si="0"/>
        <v>529.70500000000004</v>
      </c>
      <c r="N13" s="302"/>
    </row>
    <row r="14" spans="1:14" s="207" customFormat="1" ht="27" customHeight="1" x14ac:dyDescent="0.2">
      <c r="A14" s="241"/>
      <c r="B14" s="247" t="s">
        <v>105</v>
      </c>
      <c r="C14" s="233"/>
      <c r="D14" s="233"/>
      <c r="E14" s="243">
        <v>866</v>
      </c>
      <c r="F14" s="244" t="s">
        <v>95</v>
      </c>
      <c r="G14" s="244" t="s">
        <v>112</v>
      </c>
      <c r="H14" s="237"/>
      <c r="I14" s="245" t="s">
        <v>317</v>
      </c>
      <c r="J14" s="231" t="s">
        <v>106</v>
      </c>
      <c r="K14" s="246">
        <f>'[1]7.ФС'!S15</f>
        <v>458700</v>
      </c>
      <c r="L14" s="246">
        <f>'[1]7.ФС'!T15</f>
        <v>0</v>
      </c>
      <c r="M14" s="303">
        <v>529.70500000000004</v>
      </c>
      <c r="N14" s="302"/>
    </row>
    <row r="15" spans="1:14" ht="26.25" customHeight="1" x14ac:dyDescent="0.2">
      <c r="A15" s="328" t="s">
        <v>113</v>
      </c>
      <c r="B15" s="328"/>
      <c r="C15" s="229">
        <v>63</v>
      </c>
      <c r="D15" s="229">
        <v>0</v>
      </c>
      <c r="E15" s="243">
        <v>866</v>
      </c>
      <c r="F15" s="231" t="s">
        <v>95</v>
      </c>
      <c r="G15" s="231" t="s">
        <v>112</v>
      </c>
      <c r="H15" s="248" t="s">
        <v>114</v>
      </c>
      <c r="I15" s="248" t="s">
        <v>318</v>
      </c>
      <c r="J15" s="231"/>
      <c r="K15" s="246">
        <f>K16+K18+K20</f>
        <v>963410.35</v>
      </c>
      <c r="L15" s="246">
        <f>L16+L18+L20</f>
        <v>0</v>
      </c>
      <c r="M15" s="303">
        <f>M16+M18+M20</f>
        <v>1185.9149999999997</v>
      </c>
      <c r="N15" s="299"/>
    </row>
    <row r="16" spans="1:14" ht="64.5" customHeight="1" x14ac:dyDescent="0.2">
      <c r="A16" s="249"/>
      <c r="B16" s="247" t="s">
        <v>103</v>
      </c>
      <c r="C16" s="229">
        <v>63</v>
      </c>
      <c r="D16" s="229">
        <v>0</v>
      </c>
      <c r="E16" s="243">
        <v>866</v>
      </c>
      <c r="F16" s="244" t="s">
        <v>95</v>
      </c>
      <c r="G16" s="244" t="s">
        <v>112</v>
      </c>
      <c r="H16" s="248" t="s">
        <v>114</v>
      </c>
      <c r="I16" s="248" t="s">
        <v>318</v>
      </c>
      <c r="J16" s="231" t="s">
        <v>104</v>
      </c>
      <c r="K16" s="246">
        <f>K17</f>
        <v>701400</v>
      </c>
      <c r="L16" s="246">
        <f>L17</f>
        <v>0</v>
      </c>
      <c r="M16" s="303">
        <f>M17</f>
        <v>543.09299999999996</v>
      </c>
      <c r="N16" s="299"/>
    </row>
    <row r="17" spans="1:14" ht="30" customHeight="1" x14ac:dyDescent="0.2">
      <c r="A17" s="250"/>
      <c r="B17" s="247" t="s">
        <v>105</v>
      </c>
      <c r="C17" s="229">
        <v>63</v>
      </c>
      <c r="D17" s="229">
        <v>0</v>
      </c>
      <c r="E17" s="243">
        <v>866</v>
      </c>
      <c r="F17" s="231" t="s">
        <v>95</v>
      </c>
      <c r="G17" s="231" t="s">
        <v>112</v>
      </c>
      <c r="H17" s="248" t="s">
        <v>114</v>
      </c>
      <c r="I17" s="248" t="s">
        <v>318</v>
      </c>
      <c r="J17" s="231" t="s">
        <v>106</v>
      </c>
      <c r="K17" s="246">
        <f>'[1]7.ФС'!S18</f>
        <v>701400</v>
      </c>
      <c r="L17" s="246">
        <f>'[1]7.ФС'!T18</f>
        <v>0</v>
      </c>
      <c r="M17" s="303">
        <v>543.09299999999996</v>
      </c>
      <c r="N17" s="299"/>
    </row>
    <row r="18" spans="1:14" ht="30" customHeight="1" x14ac:dyDescent="0.2">
      <c r="A18" s="250"/>
      <c r="B18" s="249" t="s">
        <v>146</v>
      </c>
      <c r="C18" s="229">
        <v>63</v>
      </c>
      <c r="D18" s="229">
        <v>0</v>
      </c>
      <c r="E18" s="243">
        <v>866</v>
      </c>
      <c r="F18" s="251" t="s">
        <v>95</v>
      </c>
      <c r="G18" s="251" t="s">
        <v>112</v>
      </c>
      <c r="H18" s="248" t="s">
        <v>114</v>
      </c>
      <c r="I18" s="248" t="s">
        <v>318</v>
      </c>
      <c r="J18" s="251" t="s">
        <v>117</v>
      </c>
      <c r="K18" s="246">
        <f>K19</f>
        <v>239510.35</v>
      </c>
      <c r="L18" s="246">
        <f>L19</f>
        <v>0</v>
      </c>
      <c r="M18" s="303">
        <f>M19</f>
        <v>625.98199999999997</v>
      </c>
      <c r="N18" s="299"/>
    </row>
    <row r="19" spans="1:14" ht="30" customHeight="1" x14ac:dyDescent="0.2">
      <c r="A19" s="252"/>
      <c r="B19" s="253" t="s">
        <v>282</v>
      </c>
      <c r="C19" s="229">
        <v>63</v>
      </c>
      <c r="D19" s="229">
        <v>0</v>
      </c>
      <c r="E19" s="254">
        <v>866</v>
      </c>
      <c r="F19" s="231" t="s">
        <v>95</v>
      </c>
      <c r="G19" s="231" t="s">
        <v>112</v>
      </c>
      <c r="H19" s="248" t="s">
        <v>114</v>
      </c>
      <c r="I19" s="248" t="s">
        <v>318</v>
      </c>
      <c r="J19" s="231" t="s">
        <v>119</v>
      </c>
      <c r="K19" s="246">
        <f>'[1]7.ФС'!S20</f>
        <v>239510.35</v>
      </c>
      <c r="L19" s="246">
        <f>'[1]7.ФС'!T20</f>
        <v>0</v>
      </c>
      <c r="M19" s="303">
        <v>625.98199999999997</v>
      </c>
      <c r="N19" s="299"/>
    </row>
    <row r="20" spans="1:14" ht="15.75" customHeight="1" x14ac:dyDescent="0.2">
      <c r="A20" s="252"/>
      <c r="B20" s="255" t="s">
        <v>122</v>
      </c>
      <c r="C20" s="229">
        <v>63</v>
      </c>
      <c r="D20" s="229">
        <v>0</v>
      </c>
      <c r="E20" s="254">
        <v>866</v>
      </c>
      <c r="F20" s="231" t="s">
        <v>95</v>
      </c>
      <c r="G20" s="231" t="s">
        <v>112</v>
      </c>
      <c r="H20" s="248" t="s">
        <v>114</v>
      </c>
      <c r="I20" s="248" t="s">
        <v>318</v>
      </c>
      <c r="J20" s="231" t="s">
        <v>123</v>
      </c>
      <c r="K20" s="246">
        <f>K21</f>
        <v>22500</v>
      </c>
      <c r="L20" s="246">
        <f>L21</f>
        <v>0</v>
      </c>
      <c r="M20" s="303">
        <f>M21</f>
        <v>16.84</v>
      </c>
      <c r="N20" s="299"/>
    </row>
    <row r="21" spans="1:14" ht="15.75" customHeight="1" x14ac:dyDescent="0.2">
      <c r="A21" s="252"/>
      <c r="B21" s="253" t="s">
        <v>124</v>
      </c>
      <c r="C21" s="229">
        <v>63</v>
      </c>
      <c r="D21" s="229">
        <v>0</v>
      </c>
      <c r="E21" s="254">
        <v>866</v>
      </c>
      <c r="F21" s="231" t="s">
        <v>95</v>
      </c>
      <c r="G21" s="231" t="s">
        <v>112</v>
      </c>
      <c r="H21" s="248" t="s">
        <v>114</v>
      </c>
      <c r="I21" s="248" t="s">
        <v>318</v>
      </c>
      <c r="J21" s="231" t="s">
        <v>125</v>
      </c>
      <c r="K21" s="246">
        <f>'[1]7.ФС'!S22</f>
        <v>22500</v>
      </c>
      <c r="L21" s="246">
        <f>'[1]7.ФС'!T22</f>
        <v>0</v>
      </c>
      <c r="M21" s="303">
        <v>16.84</v>
      </c>
      <c r="N21" s="299"/>
    </row>
    <row r="22" spans="1:14" ht="28.5" customHeight="1" x14ac:dyDescent="0.2">
      <c r="A22" s="252"/>
      <c r="B22" s="28" t="s">
        <v>230</v>
      </c>
      <c r="C22" s="229"/>
      <c r="D22" s="229"/>
      <c r="E22" s="254">
        <v>866</v>
      </c>
      <c r="F22" s="231" t="s">
        <v>95</v>
      </c>
      <c r="G22" s="231" t="s">
        <v>112</v>
      </c>
      <c r="H22" s="248"/>
      <c r="I22" s="248" t="s">
        <v>319</v>
      </c>
      <c r="J22" s="231"/>
      <c r="K22" s="246">
        <f t="shared" ref="K22:M23" si="1">K23</f>
        <v>10000</v>
      </c>
      <c r="L22" s="246">
        <f t="shared" si="1"/>
        <v>0</v>
      </c>
      <c r="M22" s="303">
        <f t="shared" si="1"/>
        <v>1.6</v>
      </c>
      <c r="N22" s="299"/>
    </row>
    <row r="23" spans="1:14" ht="31.5" customHeight="1" x14ac:dyDescent="0.2">
      <c r="A23" s="252"/>
      <c r="B23" s="253" t="s">
        <v>146</v>
      </c>
      <c r="C23" s="229"/>
      <c r="D23" s="229"/>
      <c r="E23" s="254">
        <v>866</v>
      </c>
      <c r="F23" s="231" t="s">
        <v>95</v>
      </c>
      <c r="G23" s="231" t="s">
        <v>112</v>
      </c>
      <c r="H23" s="248"/>
      <c r="I23" s="248" t="s">
        <v>319</v>
      </c>
      <c r="J23" s="231" t="s">
        <v>117</v>
      </c>
      <c r="K23" s="246">
        <f t="shared" si="1"/>
        <v>10000</v>
      </c>
      <c r="L23" s="246">
        <f t="shared" si="1"/>
        <v>0</v>
      </c>
      <c r="M23" s="303">
        <f t="shared" si="1"/>
        <v>1.6</v>
      </c>
      <c r="N23" s="299"/>
    </row>
    <row r="24" spans="1:14" ht="31.5" customHeight="1" x14ac:dyDescent="0.2">
      <c r="A24" s="252"/>
      <c r="B24" s="253" t="s">
        <v>282</v>
      </c>
      <c r="C24" s="229"/>
      <c r="D24" s="229"/>
      <c r="E24" s="254">
        <v>866</v>
      </c>
      <c r="F24" s="231" t="s">
        <v>95</v>
      </c>
      <c r="G24" s="231" t="s">
        <v>112</v>
      </c>
      <c r="H24" s="248"/>
      <c r="I24" s="248" t="s">
        <v>319</v>
      </c>
      <c r="J24" s="231" t="s">
        <v>119</v>
      </c>
      <c r="K24" s="246">
        <f>'[1]7.ФС'!S25</f>
        <v>10000</v>
      </c>
      <c r="L24" s="246">
        <f>'[1]7.ФС'!T25</f>
        <v>0</v>
      </c>
      <c r="M24" s="303">
        <v>1.6</v>
      </c>
      <c r="N24" s="299"/>
    </row>
    <row r="25" spans="1:14" ht="38.25" customHeight="1" x14ac:dyDescent="0.2">
      <c r="A25" s="252"/>
      <c r="B25" s="290" t="s">
        <v>315</v>
      </c>
      <c r="C25" s="292"/>
      <c r="D25" s="292"/>
      <c r="E25" s="254">
        <v>866</v>
      </c>
      <c r="F25" s="231" t="s">
        <v>95</v>
      </c>
      <c r="G25" s="231" t="s">
        <v>112</v>
      </c>
      <c r="H25" s="248"/>
      <c r="I25" s="248" t="s">
        <v>320</v>
      </c>
      <c r="J25" s="231"/>
      <c r="K25" s="246"/>
      <c r="L25" s="246"/>
      <c r="M25" s="303">
        <f>M27</f>
        <v>3.1440000000000001</v>
      </c>
      <c r="N25" s="299"/>
    </row>
    <row r="26" spans="1:14" ht="31.5" customHeight="1" x14ac:dyDescent="0.2">
      <c r="A26" s="252"/>
      <c r="B26" s="314" t="s">
        <v>146</v>
      </c>
      <c r="C26" s="292"/>
      <c r="D26" s="292"/>
      <c r="E26" s="254">
        <v>866</v>
      </c>
      <c r="F26" s="231" t="s">
        <v>95</v>
      </c>
      <c r="G26" s="231" t="s">
        <v>112</v>
      </c>
      <c r="H26" s="248"/>
      <c r="I26" s="248" t="s">
        <v>320</v>
      </c>
      <c r="J26" s="231" t="s">
        <v>117</v>
      </c>
      <c r="K26" s="246"/>
      <c r="L26" s="246"/>
      <c r="M26" s="303">
        <f>M27</f>
        <v>3.1440000000000001</v>
      </c>
      <c r="N26" s="299"/>
    </row>
    <row r="27" spans="1:14" ht="31.5" customHeight="1" x14ac:dyDescent="0.2">
      <c r="A27" s="252"/>
      <c r="B27" s="314" t="s">
        <v>282</v>
      </c>
      <c r="C27" s="292"/>
      <c r="D27" s="292"/>
      <c r="E27" s="254">
        <v>866</v>
      </c>
      <c r="F27" s="231" t="s">
        <v>95</v>
      </c>
      <c r="G27" s="231" t="s">
        <v>112</v>
      </c>
      <c r="H27" s="248"/>
      <c r="I27" s="248" t="s">
        <v>320</v>
      </c>
      <c r="J27" s="231" t="s">
        <v>119</v>
      </c>
      <c r="K27" s="246"/>
      <c r="L27" s="246"/>
      <c r="M27" s="303">
        <v>3.1440000000000001</v>
      </c>
      <c r="N27" s="299"/>
    </row>
    <row r="28" spans="1:14" ht="15.75" customHeight="1" x14ac:dyDescent="0.2">
      <c r="A28" s="252"/>
      <c r="B28" s="256" t="s">
        <v>232</v>
      </c>
      <c r="C28" s="229"/>
      <c r="D28" s="229"/>
      <c r="E28" s="254">
        <v>866</v>
      </c>
      <c r="F28" s="231" t="s">
        <v>95</v>
      </c>
      <c r="G28" s="231" t="s">
        <v>112</v>
      </c>
      <c r="H28" s="248"/>
      <c r="I28" s="257" t="s">
        <v>321</v>
      </c>
      <c r="J28" s="231"/>
      <c r="K28" s="246">
        <f t="shared" ref="K28:M29" si="2">K29</f>
        <v>4000</v>
      </c>
      <c r="L28" s="246">
        <f t="shared" si="2"/>
        <v>0</v>
      </c>
      <c r="M28" s="303">
        <f t="shared" si="2"/>
        <v>5</v>
      </c>
      <c r="N28" s="299"/>
    </row>
    <row r="29" spans="1:14" ht="15.75" customHeight="1" x14ac:dyDescent="0.2">
      <c r="A29" s="252"/>
      <c r="B29" s="256" t="s">
        <v>122</v>
      </c>
      <c r="C29" s="229"/>
      <c r="D29" s="229"/>
      <c r="E29" s="254">
        <v>866</v>
      </c>
      <c r="F29" s="231" t="s">
        <v>95</v>
      </c>
      <c r="G29" s="231" t="s">
        <v>112</v>
      </c>
      <c r="H29" s="248"/>
      <c r="I29" s="257" t="s">
        <v>321</v>
      </c>
      <c r="J29" s="231" t="s">
        <v>123</v>
      </c>
      <c r="K29" s="246">
        <f t="shared" si="2"/>
        <v>4000</v>
      </c>
      <c r="L29" s="246">
        <f t="shared" si="2"/>
        <v>0</v>
      </c>
      <c r="M29" s="303">
        <f t="shared" si="2"/>
        <v>5</v>
      </c>
      <c r="N29" s="299"/>
    </row>
    <row r="30" spans="1:14" ht="15.75" customHeight="1" x14ac:dyDescent="0.2">
      <c r="A30" s="252"/>
      <c r="B30" s="258" t="s">
        <v>124</v>
      </c>
      <c r="C30" s="229"/>
      <c r="D30" s="229"/>
      <c r="E30" s="254">
        <v>866</v>
      </c>
      <c r="F30" s="231" t="s">
        <v>95</v>
      </c>
      <c r="G30" s="231" t="s">
        <v>112</v>
      </c>
      <c r="H30" s="248"/>
      <c r="I30" s="257" t="s">
        <v>321</v>
      </c>
      <c r="J30" s="231" t="s">
        <v>125</v>
      </c>
      <c r="K30" s="246">
        <f>'[1]7.ФС'!S28</f>
        <v>4000</v>
      </c>
      <c r="L30" s="246">
        <f>'[1]7.ФС'!T28</f>
        <v>0</v>
      </c>
      <c r="M30" s="303">
        <v>5</v>
      </c>
      <c r="N30" s="299"/>
    </row>
    <row r="31" spans="1:14" s="207" customFormat="1" ht="42.75" customHeight="1" x14ac:dyDescent="0.2">
      <c r="A31" s="259" t="s">
        <v>126</v>
      </c>
      <c r="B31" s="259" t="s">
        <v>126</v>
      </c>
      <c r="C31" s="233">
        <v>63</v>
      </c>
      <c r="D31" s="233">
        <v>0</v>
      </c>
      <c r="E31" s="260">
        <v>866</v>
      </c>
      <c r="F31" s="237" t="s">
        <v>95</v>
      </c>
      <c r="G31" s="237" t="s">
        <v>127</v>
      </c>
      <c r="H31" s="237"/>
      <c r="I31" s="237"/>
      <c r="J31" s="237"/>
      <c r="K31" s="239">
        <f>K32+K35</f>
        <v>2300</v>
      </c>
      <c r="L31" s="239">
        <f>L32+L35</f>
        <v>0</v>
      </c>
      <c r="M31" s="300">
        <f>M32+M35</f>
        <v>2.2999999999999998</v>
      </c>
      <c r="N31" s="302"/>
    </row>
    <row r="32" spans="1:14" s="207" customFormat="1" ht="65.25" customHeight="1" x14ac:dyDescent="0.2">
      <c r="A32" s="261" t="s">
        <v>128</v>
      </c>
      <c r="B32" s="256" t="s">
        <v>234</v>
      </c>
      <c r="C32" s="229">
        <v>63</v>
      </c>
      <c r="D32" s="229">
        <v>0</v>
      </c>
      <c r="E32" s="254">
        <v>866</v>
      </c>
      <c r="F32" s="231" t="s">
        <v>95</v>
      </c>
      <c r="G32" s="231" t="s">
        <v>127</v>
      </c>
      <c r="H32" s="231" t="s">
        <v>129</v>
      </c>
      <c r="I32" s="248" t="s">
        <v>322</v>
      </c>
      <c r="J32" s="231"/>
      <c r="K32" s="246">
        <f t="shared" ref="K32:M33" si="3">K33</f>
        <v>2000</v>
      </c>
      <c r="L32" s="246">
        <f t="shared" si="3"/>
        <v>0</v>
      </c>
      <c r="M32" s="303">
        <f t="shared" si="3"/>
        <v>2</v>
      </c>
      <c r="N32" s="302"/>
    </row>
    <row r="33" spans="1:14" ht="14.25" customHeight="1" x14ac:dyDescent="0.2">
      <c r="A33" s="252"/>
      <c r="B33" s="262" t="s">
        <v>130</v>
      </c>
      <c r="C33" s="229">
        <v>63</v>
      </c>
      <c r="D33" s="229">
        <v>0</v>
      </c>
      <c r="E33" s="254">
        <v>866</v>
      </c>
      <c r="F33" s="231" t="s">
        <v>95</v>
      </c>
      <c r="G33" s="263" t="s">
        <v>127</v>
      </c>
      <c r="H33" s="231" t="s">
        <v>129</v>
      </c>
      <c r="I33" s="248" t="s">
        <v>322</v>
      </c>
      <c r="J33" s="231" t="s">
        <v>131</v>
      </c>
      <c r="K33" s="246">
        <f t="shared" si="3"/>
        <v>2000</v>
      </c>
      <c r="L33" s="246">
        <f t="shared" si="3"/>
        <v>0</v>
      </c>
      <c r="M33" s="303">
        <f t="shared" si="3"/>
        <v>2</v>
      </c>
      <c r="N33" s="299"/>
    </row>
    <row r="34" spans="1:14" ht="16.5" customHeight="1" x14ac:dyDescent="0.2">
      <c r="A34" s="252"/>
      <c r="B34" s="262" t="s">
        <v>55</v>
      </c>
      <c r="C34" s="229">
        <v>63</v>
      </c>
      <c r="D34" s="229">
        <v>0</v>
      </c>
      <c r="E34" s="254">
        <v>866</v>
      </c>
      <c r="F34" s="231" t="s">
        <v>95</v>
      </c>
      <c r="G34" s="263" t="s">
        <v>127</v>
      </c>
      <c r="H34" s="231" t="s">
        <v>129</v>
      </c>
      <c r="I34" s="248" t="s">
        <v>322</v>
      </c>
      <c r="J34" s="231" t="s">
        <v>132</v>
      </c>
      <c r="K34" s="246">
        <f>'[1]7.ФС'!S32</f>
        <v>2000</v>
      </c>
      <c r="L34" s="246">
        <f>'[1]7.ФС'!T32</f>
        <v>0</v>
      </c>
      <c r="M34" s="303">
        <v>2</v>
      </c>
      <c r="N34" s="299"/>
    </row>
    <row r="35" spans="1:14" ht="66.75" customHeight="1" x14ac:dyDescent="0.2">
      <c r="A35" s="328" t="s">
        <v>237</v>
      </c>
      <c r="B35" s="328"/>
      <c r="C35" s="229">
        <v>63</v>
      </c>
      <c r="D35" s="229">
        <v>0</v>
      </c>
      <c r="E35" s="254">
        <v>866</v>
      </c>
      <c r="F35" s="231" t="s">
        <v>95</v>
      </c>
      <c r="G35" s="231" t="s">
        <v>127</v>
      </c>
      <c r="H35" s="231"/>
      <c r="I35" s="231" t="s">
        <v>323</v>
      </c>
      <c r="J35" s="231"/>
      <c r="K35" s="246">
        <f>K36</f>
        <v>300</v>
      </c>
      <c r="L35" s="246">
        <f t="shared" ref="L35:M36" si="4">L36</f>
        <v>0</v>
      </c>
      <c r="M35" s="303">
        <f t="shared" si="4"/>
        <v>0.3</v>
      </c>
      <c r="N35" s="299"/>
    </row>
    <row r="36" spans="1:14" ht="15.75" customHeight="1" x14ac:dyDescent="0.2">
      <c r="A36" s="252"/>
      <c r="B36" s="262" t="s">
        <v>130</v>
      </c>
      <c r="C36" s="229">
        <v>63</v>
      </c>
      <c r="D36" s="229">
        <v>0</v>
      </c>
      <c r="E36" s="254">
        <v>866</v>
      </c>
      <c r="F36" s="231" t="s">
        <v>95</v>
      </c>
      <c r="G36" s="231" t="s">
        <v>127</v>
      </c>
      <c r="H36" s="231" t="s">
        <v>140</v>
      </c>
      <c r="I36" s="248" t="s">
        <v>323</v>
      </c>
      <c r="J36" s="231" t="s">
        <v>131</v>
      </c>
      <c r="K36" s="246">
        <f>K37</f>
        <v>300</v>
      </c>
      <c r="L36" s="246">
        <f t="shared" si="4"/>
        <v>0</v>
      </c>
      <c r="M36" s="303">
        <f t="shared" si="4"/>
        <v>0.3</v>
      </c>
      <c r="N36" s="299"/>
    </row>
    <row r="37" spans="1:14" ht="12.75" customHeight="1" x14ac:dyDescent="0.2">
      <c r="A37" s="252"/>
      <c r="B37" s="262" t="s">
        <v>55</v>
      </c>
      <c r="C37" s="229">
        <v>63</v>
      </c>
      <c r="D37" s="229">
        <v>0</v>
      </c>
      <c r="E37" s="254">
        <v>866</v>
      </c>
      <c r="F37" s="231" t="s">
        <v>95</v>
      </c>
      <c r="G37" s="231" t="s">
        <v>127</v>
      </c>
      <c r="H37" s="231" t="s">
        <v>140</v>
      </c>
      <c r="I37" s="248" t="s">
        <v>323</v>
      </c>
      <c r="J37" s="231" t="s">
        <v>132</v>
      </c>
      <c r="K37" s="246">
        <f>'[1]7.ФС'!S35</f>
        <v>300</v>
      </c>
      <c r="L37" s="246">
        <f>'[1]7.ФС'!T35</f>
        <v>0</v>
      </c>
      <c r="M37" s="303">
        <v>0.3</v>
      </c>
      <c r="N37" s="299"/>
    </row>
    <row r="38" spans="1:14" ht="16.5" customHeight="1" x14ac:dyDescent="0.2">
      <c r="A38" s="325" t="s">
        <v>144</v>
      </c>
      <c r="B38" s="325"/>
      <c r="C38" s="233">
        <v>63</v>
      </c>
      <c r="D38" s="233">
        <v>0</v>
      </c>
      <c r="E38" s="260">
        <v>866</v>
      </c>
      <c r="F38" s="237" t="s">
        <v>95</v>
      </c>
      <c r="G38" s="237" t="s">
        <v>145</v>
      </c>
      <c r="H38" s="237"/>
      <c r="I38" s="237"/>
      <c r="J38" s="237"/>
      <c r="K38" s="239" t="e">
        <f>K39+#REF!+#REF!+K42</f>
        <v>#REF!</v>
      </c>
      <c r="L38" s="239" t="e">
        <f>L39+#REF!+#REF!+L42</f>
        <v>#REF!</v>
      </c>
      <c r="M38" s="300">
        <f>M39+M42+M45</f>
        <v>10.225</v>
      </c>
      <c r="N38" s="299"/>
    </row>
    <row r="39" spans="1:14" ht="25.5" customHeight="1" x14ac:dyDescent="0.2">
      <c r="A39" s="262" t="s">
        <v>264</v>
      </c>
      <c r="B39" s="262" t="s">
        <v>264</v>
      </c>
      <c r="C39" s="229">
        <v>63</v>
      </c>
      <c r="D39" s="229">
        <v>0</v>
      </c>
      <c r="E39" s="254">
        <v>866</v>
      </c>
      <c r="F39" s="263" t="s">
        <v>95</v>
      </c>
      <c r="G39" s="263" t="s">
        <v>145</v>
      </c>
      <c r="H39" s="231" t="s">
        <v>283</v>
      </c>
      <c r="I39" s="248" t="s">
        <v>324</v>
      </c>
      <c r="J39" s="263"/>
      <c r="K39" s="246" t="e">
        <f>K40+#REF!</f>
        <v>#REF!</v>
      </c>
      <c r="L39" s="246" t="e">
        <f>L40+#REF!</f>
        <v>#REF!</v>
      </c>
      <c r="M39" s="303">
        <f>M40</f>
        <v>9.5</v>
      </c>
      <c r="N39" s="299"/>
    </row>
    <row r="40" spans="1:14" ht="15.75" customHeight="1" x14ac:dyDescent="0.2">
      <c r="A40" s="253" t="s">
        <v>146</v>
      </c>
      <c r="B40" s="253" t="s">
        <v>146</v>
      </c>
      <c r="C40" s="229">
        <v>63</v>
      </c>
      <c r="D40" s="229">
        <v>0</v>
      </c>
      <c r="E40" s="254">
        <v>866</v>
      </c>
      <c r="F40" s="231" t="s">
        <v>95</v>
      </c>
      <c r="G40" s="263" t="s">
        <v>145</v>
      </c>
      <c r="H40" s="231" t="s">
        <v>283</v>
      </c>
      <c r="I40" s="248" t="s">
        <v>324</v>
      </c>
      <c r="J40" s="231" t="s">
        <v>117</v>
      </c>
      <c r="K40" s="246">
        <f>K41</f>
        <v>0</v>
      </c>
      <c r="L40" s="246">
        <f>L41</f>
        <v>37000</v>
      </c>
      <c r="M40" s="303">
        <f>M41</f>
        <v>9.5</v>
      </c>
      <c r="N40" s="299"/>
    </row>
    <row r="41" spans="1:14" ht="15.75" customHeight="1" x14ac:dyDescent="0.2">
      <c r="A41" s="253" t="s">
        <v>282</v>
      </c>
      <c r="B41" s="253" t="s">
        <v>282</v>
      </c>
      <c r="C41" s="229">
        <v>63</v>
      </c>
      <c r="D41" s="229">
        <v>0</v>
      </c>
      <c r="E41" s="254">
        <v>866</v>
      </c>
      <c r="F41" s="231" t="s">
        <v>95</v>
      </c>
      <c r="G41" s="263" t="s">
        <v>145</v>
      </c>
      <c r="H41" s="231" t="s">
        <v>283</v>
      </c>
      <c r="I41" s="248" t="s">
        <v>324</v>
      </c>
      <c r="J41" s="231" t="s">
        <v>119</v>
      </c>
      <c r="K41" s="246">
        <f>'[1]7.ФС'!S43</f>
        <v>0</v>
      </c>
      <c r="L41" s="246">
        <f>'[1]7.ФС'!T43</f>
        <v>37000</v>
      </c>
      <c r="M41" s="303">
        <v>9.5</v>
      </c>
      <c r="N41" s="299"/>
    </row>
    <row r="42" spans="1:14" s="58" customFormat="1" ht="52.5" customHeight="1" x14ac:dyDescent="0.2">
      <c r="A42" s="253"/>
      <c r="B42" s="324" t="s">
        <v>256</v>
      </c>
      <c r="C42" s="324"/>
      <c r="D42" s="229"/>
      <c r="E42" s="254">
        <v>866</v>
      </c>
      <c r="F42" s="257" t="s">
        <v>95</v>
      </c>
      <c r="G42" s="257" t="s">
        <v>145</v>
      </c>
      <c r="H42" s="257"/>
      <c r="I42" s="248" t="s">
        <v>325</v>
      </c>
      <c r="J42" s="263"/>
      <c r="K42" s="246">
        <f t="shared" ref="K42:M43" si="5">K43</f>
        <v>500</v>
      </c>
      <c r="L42" s="246">
        <f t="shared" si="5"/>
        <v>0</v>
      </c>
      <c r="M42" s="303">
        <f t="shared" si="5"/>
        <v>0.5</v>
      </c>
      <c r="N42" s="304"/>
    </row>
    <row r="43" spans="1:14" s="58" customFormat="1" ht="15.75" customHeight="1" x14ac:dyDescent="0.2">
      <c r="A43" s="253"/>
      <c r="B43" s="262" t="s">
        <v>130</v>
      </c>
      <c r="C43" s="262" t="s">
        <v>130</v>
      </c>
      <c r="D43" s="229"/>
      <c r="E43" s="254">
        <v>866</v>
      </c>
      <c r="F43" s="257" t="s">
        <v>95</v>
      </c>
      <c r="G43" s="257" t="s">
        <v>145</v>
      </c>
      <c r="H43" s="257"/>
      <c r="I43" s="248" t="s">
        <v>325</v>
      </c>
      <c r="J43" s="231" t="s">
        <v>131</v>
      </c>
      <c r="K43" s="246">
        <f t="shared" si="5"/>
        <v>500</v>
      </c>
      <c r="L43" s="246">
        <f t="shared" si="5"/>
        <v>0</v>
      </c>
      <c r="M43" s="303">
        <f t="shared" si="5"/>
        <v>0.5</v>
      </c>
      <c r="N43" s="304"/>
    </row>
    <row r="44" spans="1:14" s="58" customFormat="1" ht="15.75" customHeight="1" x14ac:dyDescent="0.2">
      <c r="A44" s="253"/>
      <c r="B44" s="262" t="s">
        <v>55</v>
      </c>
      <c r="C44" s="262" t="s">
        <v>55</v>
      </c>
      <c r="D44" s="229"/>
      <c r="E44" s="254">
        <v>866</v>
      </c>
      <c r="F44" s="257" t="s">
        <v>95</v>
      </c>
      <c r="G44" s="257" t="s">
        <v>145</v>
      </c>
      <c r="H44" s="257"/>
      <c r="I44" s="248" t="s">
        <v>325</v>
      </c>
      <c r="J44" s="231" t="s">
        <v>132</v>
      </c>
      <c r="K44" s="246">
        <f>'[1]7.ФС'!S54</f>
        <v>500</v>
      </c>
      <c r="L44" s="246">
        <f>'[1]7.ФС'!T54</f>
        <v>0</v>
      </c>
      <c r="M44" s="303">
        <v>0.5</v>
      </c>
      <c r="N44" s="304"/>
    </row>
    <row r="45" spans="1:14" s="58" customFormat="1" ht="62.25" customHeight="1" x14ac:dyDescent="0.2">
      <c r="A45" s="316"/>
      <c r="B45" s="366" t="s">
        <v>342</v>
      </c>
      <c r="C45" s="262"/>
      <c r="D45" s="315"/>
      <c r="E45" s="367">
        <v>866</v>
      </c>
      <c r="F45" s="368" t="s">
        <v>95</v>
      </c>
      <c r="G45" s="368" t="s">
        <v>145</v>
      </c>
      <c r="H45" s="369"/>
      <c r="I45" s="151" t="s">
        <v>343</v>
      </c>
      <c r="J45" s="231"/>
      <c r="K45" s="246"/>
      <c r="L45" s="246"/>
      <c r="M45" s="370">
        <f>M47</f>
        <v>0.22500000000000001</v>
      </c>
      <c r="N45" s="304"/>
    </row>
    <row r="46" spans="1:14" s="58" customFormat="1" ht="15.75" customHeight="1" x14ac:dyDescent="0.2">
      <c r="A46" s="316"/>
      <c r="B46" s="262" t="s">
        <v>130</v>
      </c>
      <c r="C46" s="262"/>
      <c r="D46" s="315"/>
      <c r="E46" s="254">
        <v>866</v>
      </c>
      <c r="F46" s="257" t="s">
        <v>95</v>
      </c>
      <c r="G46" s="257" t="s">
        <v>145</v>
      </c>
      <c r="H46" s="257"/>
      <c r="I46" s="87" t="s">
        <v>343</v>
      </c>
      <c r="J46" s="231" t="s">
        <v>131</v>
      </c>
      <c r="K46" s="246"/>
      <c r="L46" s="246"/>
      <c r="M46" s="303">
        <f>M47</f>
        <v>0.22500000000000001</v>
      </c>
      <c r="N46" s="304"/>
    </row>
    <row r="47" spans="1:14" s="58" customFormat="1" ht="15.75" customHeight="1" x14ac:dyDescent="0.2">
      <c r="A47" s="316"/>
      <c r="B47" s="262" t="s">
        <v>55</v>
      </c>
      <c r="C47" s="262"/>
      <c r="D47" s="315"/>
      <c r="E47" s="254">
        <v>866</v>
      </c>
      <c r="F47" s="257" t="s">
        <v>95</v>
      </c>
      <c r="G47" s="257" t="s">
        <v>145</v>
      </c>
      <c r="H47" s="257"/>
      <c r="I47" s="87" t="s">
        <v>343</v>
      </c>
      <c r="J47" s="231" t="s">
        <v>132</v>
      </c>
      <c r="K47" s="246"/>
      <c r="L47" s="246"/>
      <c r="M47" s="303">
        <v>0.22500000000000001</v>
      </c>
      <c r="N47" s="304"/>
    </row>
    <row r="48" spans="1:14" ht="15" customHeight="1" x14ac:dyDescent="0.2">
      <c r="A48" s="264" t="s">
        <v>147</v>
      </c>
      <c r="B48" s="264" t="s">
        <v>147</v>
      </c>
      <c r="C48" s="233">
        <v>63</v>
      </c>
      <c r="D48" s="233">
        <v>0</v>
      </c>
      <c r="E48" s="234">
        <v>866</v>
      </c>
      <c r="F48" s="237" t="s">
        <v>97</v>
      </c>
      <c r="G48" s="237"/>
      <c r="H48" s="237"/>
      <c r="I48" s="237"/>
      <c r="J48" s="237"/>
      <c r="K48" s="239">
        <f t="shared" ref="K48:M49" si="6">K49</f>
        <v>80879</v>
      </c>
      <c r="L48" s="239">
        <f t="shared" si="6"/>
        <v>0</v>
      </c>
      <c r="M48" s="300">
        <f t="shared" si="6"/>
        <v>114.949</v>
      </c>
      <c r="N48" s="299"/>
    </row>
    <row r="49" spans="1:14" ht="14.25" customHeight="1" x14ac:dyDescent="0.2">
      <c r="A49" s="264" t="s">
        <v>148</v>
      </c>
      <c r="B49" s="264" t="s">
        <v>148</v>
      </c>
      <c r="C49" s="233">
        <v>63</v>
      </c>
      <c r="D49" s="233">
        <v>0</v>
      </c>
      <c r="E49" s="234">
        <v>866</v>
      </c>
      <c r="F49" s="237" t="s">
        <v>97</v>
      </c>
      <c r="G49" s="237" t="s">
        <v>149</v>
      </c>
      <c r="H49" s="237"/>
      <c r="I49" s="237"/>
      <c r="J49" s="237"/>
      <c r="K49" s="239">
        <f t="shared" si="6"/>
        <v>80879</v>
      </c>
      <c r="L49" s="239">
        <f t="shared" si="6"/>
        <v>0</v>
      </c>
      <c r="M49" s="300">
        <f t="shared" si="6"/>
        <v>114.949</v>
      </c>
      <c r="N49" s="299"/>
    </row>
    <row r="50" spans="1:14" ht="27.75" customHeight="1" x14ac:dyDescent="0.2">
      <c r="A50" s="255" t="s">
        <v>150</v>
      </c>
      <c r="B50" s="255" t="s">
        <v>284</v>
      </c>
      <c r="C50" s="229">
        <v>63</v>
      </c>
      <c r="D50" s="229">
        <v>0</v>
      </c>
      <c r="E50" s="230">
        <v>866</v>
      </c>
      <c r="F50" s="231" t="s">
        <v>97</v>
      </c>
      <c r="G50" s="231" t="s">
        <v>149</v>
      </c>
      <c r="H50" s="231" t="s">
        <v>151</v>
      </c>
      <c r="I50" s="248" t="s">
        <v>326</v>
      </c>
      <c r="J50" s="231"/>
      <c r="K50" s="246">
        <f>K51+K53</f>
        <v>80879</v>
      </c>
      <c r="L50" s="246">
        <f>L51+L53</f>
        <v>0</v>
      </c>
      <c r="M50" s="303">
        <f>M51+M53</f>
        <v>114.949</v>
      </c>
      <c r="N50" s="299"/>
    </row>
    <row r="51" spans="1:14" ht="68.25" customHeight="1" x14ac:dyDescent="0.2">
      <c r="A51" s="253"/>
      <c r="B51" s="265" t="s">
        <v>103</v>
      </c>
      <c r="C51" s="229">
        <v>63</v>
      </c>
      <c r="D51" s="229">
        <v>0</v>
      </c>
      <c r="E51" s="230">
        <v>866</v>
      </c>
      <c r="F51" s="231" t="s">
        <v>97</v>
      </c>
      <c r="G51" s="231" t="s">
        <v>149</v>
      </c>
      <c r="H51" s="231" t="s">
        <v>151</v>
      </c>
      <c r="I51" s="248" t="s">
        <v>326</v>
      </c>
      <c r="J51" s="231" t="s">
        <v>104</v>
      </c>
      <c r="K51" s="246">
        <f>K52</f>
        <v>79700</v>
      </c>
      <c r="L51" s="246">
        <f>L52</f>
        <v>0</v>
      </c>
      <c r="M51" s="303">
        <f>M52</f>
        <v>108.35899999999999</v>
      </c>
      <c r="N51" s="299"/>
    </row>
    <row r="52" spans="1:14" ht="26.25" customHeight="1" x14ac:dyDescent="0.2">
      <c r="A52" s="252"/>
      <c r="B52" s="265" t="s">
        <v>105</v>
      </c>
      <c r="C52" s="229">
        <v>63</v>
      </c>
      <c r="D52" s="229">
        <v>0</v>
      </c>
      <c r="E52" s="230">
        <v>866</v>
      </c>
      <c r="F52" s="231" t="s">
        <v>97</v>
      </c>
      <c r="G52" s="231" t="s">
        <v>149</v>
      </c>
      <c r="H52" s="231" t="s">
        <v>151</v>
      </c>
      <c r="I52" s="248" t="s">
        <v>326</v>
      </c>
      <c r="J52" s="231" t="s">
        <v>106</v>
      </c>
      <c r="K52" s="246">
        <f>'[1]7.ФС'!S59</f>
        <v>79700</v>
      </c>
      <c r="L52" s="246">
        <f>'[1]7.ФС'!T59</f>
        <v>0</v>
      </c>
      <c r="M52" s="303">
        <v>108.35899999999999</v>
      </c>
      <c r="N52" s="299"/>
    </row>
    <row r="53" spans="1:14" s="207" customFormat="1" ht="26.25" customHeight="1" x14ac:dyDescent="0.2">
      <c r="A53" s="252"/>
      <c r="B53" s="253" t="s">
        <v>146</v>
      </c>
      <c r="C53" s="229">
        <v>63</v>
      </c>
      <c r="D53" s="229">
        <v>0</v>
      </c>
      <c r="E53" s="254">
        <v>866</v>
      </c>
      <c r="F53" s="231" t="s">
        <v>97</v>
      </c>
      <c r="G53" s="231" t="s">
        <v>149</v>
      </c>
      <c r="H53" s="231" t="s">
        <v>151</v>
      </c>
      <c r="I53" s="248" t="s">
        <v>326</v>
      </c>
      <c r="J53" s="231" t="s">
        <v>117</v>
      </c>
      <c r="K53" s="246">
        <f>K54</f>
        <v>1179</v>
      </c>
      <c r="L53" s="246">
        <f>L54</f>
        <v>0</v>
      </c>
      <c r="M53" s="303">
        <f>M54</f>
        <v>6.59</v>
      </c>
      <c r="N53" s="302"/>
    </row>
    <row r="54" spans="1:14" ht="26.25" customHeight="1" x14ac:dyDescent="0.2">
      <c r="A54" s="252"/>
      <c r="B54" s="253" t="s">
        <v>282</v>
      </c>
      <c r="C54" s="229">
        <v>63</v>
      </c>
      <c r="D54" s="229">
        <v>0</v>
      </c>
      <c r="E54" s="254">
        <v>866</v>
      </c>
      <c r="F54" s="231" t="s">
        <v>97</v>
      </c>
      <c r="G54" s="231" t="s">
        <v>149</v>
      </c>
      <c r="H54" s="231" t="s">
        <v>151</v>
      </c>
      <c r="I54" s="248" t="s">
        <v>326</v>
      </c>
      <c r="J54" s="231" t="s">
        <v>119</v>
      </c>
      <c r="K54" s="246">
        <f>'[1]7.ФС'!S61</f>
        <v>1179</v>
      </c>
      <c r="L54" s="246">
        <f>'[1]7.ФС'!T61</f>
        <v>0</v>
      </c>
      <c r="M54" s="303">
        <v>6.59</v>
      </c>
      <c r="N54" s="299"/>
    </row>
    <row r="55" spans="1:14" ht="30" customHeight="1" x14ac:dyDescent="0.2">
      <c r="A55" s="264" t="s">
        <v>153</v>
      </c>
      <c r="B55" s="264" t="s">
        <v>153</v>
      </c>
      <c r="C55" s="233">
        <v>63</v>
      </c>
      <c r="D55" s="233">
        <v>0</v>
      </c>
      <c r="E55" s="234">
        <v>866</v>
      </c>
      <c r="F55" s="237" t="s">
        <v>149</v>
      </c>
      <c r="G55" s="237"/>
      <c r="H55" s="237"/>
      <c r="I55" s="237"/>
      <c r="J55" s="237"/>
      <c r="K55" s="239">
        <f t="shared" ref="K55:M57" si="7">K56</f>
        <v>11200</v>
      </c>
      <c r="L55" s="239">
        <f t="shared" si="7"/>
        <v>0</v>
      </c>
      <c r="M55" s="300">
        <f t="shared" si="7"/>
        <v>24.952999999999999</v>
      </c>
      <c r="N55" s="299"/>
    </row>
    <row r="56" spans="1:14" ht="15.75" customHeight="1" x14ac:dyDescent="0.2">
      <c r="A56" s="264" t="s">
        <v>154</v>
      </c>
      <c r="B56" s="264" t="s">
        <v>154</v>
      </c>
      <c r="C56" s="233">
        <v>63</v>
      </c>
      <c r="D56" s="233">
        <v>0</v>
      </c>
      <c r="E56" s="266">
        <v>866</v>
      </c>
      <c r="F56" s="237" t="s">
        <v>149</v>
      </c>
      <c r="G56" s="267" t="s">
        <v>155</v>
      </c>
      <c r="H56" s="267"/>
      <c r="I56" s="263"/>
      <c r="J56" s="231"/>
      <c r="K56" s="239">
        <f t="shared" si="7"/>
        <v>11200</v>
      </c>
      <c r="L56" s="239">
        <f t="shared" si="7"/>
        <v>0</v>
      </c>
      <c r="M56" s="300">
        <f t="shared" si="7"/>
        <v>24.952999999999999</v>
      </c>
      <c r="N56" s="299"/>
    </row>
    <row r="57" spans="1:14" ht="14.25" customHeight="1" x14ac:dyDescent="0.2">
      <c r="A57" s="255" t="s">
        <v>156</v>
      </c>
      <c r="B57" s="255" t="s">
        <v>156</v>
      </c>
      <c r="C57" s="229">
        <v>63</v>
      </c>
      <c r="D57" s="229">
        <v>0</v>
      </c>
      <c r="E57" s="254">
        <v>866</v>
      </c>
      <c r="F57" s="231" t="s">
        <v>149</v>
      </c>
      <c r="G57" s="231" t="s">
        <v>155</v>
      </c>
      <c r="H57" s="263" t="s">
        <v>157</v>
      </c>
      <c r="I57" s="248" t="s">
        <v>327</v>
      </c>
      <c r="J57" s="231"/>
      <c r="K57" s="246">
        <f>K58</f>
        <v>11200</v>
      </c>
      <c r="L57" s="246">
        <f t="shared" si="7"/>
        <v>0</v>
      </c>
      <c r="M57" s="303">
        <f t="shared" si="7"/>
        <v>24.952999999999999</v>
      </c>
      <c r="N57" s="299"/>
    </row>
    <row r="58" spans="1:14" ht="14.25" customHeight="1" x14ac:dyDescent="0.2">
      <c r="A58" s="268"/>
      <c r="B58" s="253" t="s">
        <v>146</v>
      </c>
      <c r="C58" s="229">
        <v>63</v>
      </c>
      <c r="D58" s="229">
        <v>0</v>
      </c>
      <c r="E58" s="254">
        <v>866</v>
      </c>
      <c r="F58" s="231" t="s">
        <v>149</v>
      </c>
      <c r="G58" s="263" t="s">
        <v>155</v>
      </c>
      <c r="H58" s="263" t="s">
        <v>157</v>
      </c>
      <c r="I58" s="248" t="s">
        <v>327</v>
      </c>
      <c r="J58" s="231" t="s">
        <v>117</v>
      </c>
      <c r="K58" s="246">
        <f>K59</f>
        <v>11200</v>
      </c>
      <c r="L58" s="246">
        <f>L59</f>
        <v>0</v>
      </c>
      <c r="M58" s="303">
        <f>M59</f>
        <v>24.952999999999999</v>
      </c>
      <c r="N58" s="299"/>
    </row>
    <row r="59" spans="1:14" ht="15" customHeight="1" x14ac:dyDescent="0.2">
      <c r="A59" s="269"/>
      <c r="B59" s="253" t="s">
        <v>282</v>
      </c>
      <c r="C59" s="229">
        <v>63</v>
      </c>
      <c r="D59" s="229">
        <v>0</v>
      </c>
      <c r="E59" s="254">
        <v>866</v>
      </c>
      <c r="F59" s="231" t="s">
        <v>149</v>
      </c>
      <c r="G59" s="263" t="s">
        <v>155</v>
      </c>
      <c r="H59" s="263" t="s">
        <v>157</v>
      </c>
      <c r="I59" s="248" t="s">
        <v>327</v>
      </c>
      <c r="J59" s="231" t="s">
        <v>119</v>
      </c>
      <c r="K59" s="246">
        <f>'[1]7.ФС'!S66</f>
        <v>11200</v>
      </c>
      <c r="L59" s="246">
        <f>'[1]7.ФС'!T66</f>
        <v>0</v>
      </c>
      <c r="M59" s="303">
        <v>24.952999999999999</v>
      </c>
      <c r="N59" s="299"/>
    </row>
    <row r="60" spans="1:14" ht="15" customHeight="1" x14ac:dyDescent="0.2">
      <c r="A60" s="325" t="s">
        <v>158</v>
      </c>
      <c r="B60" s="325"/>
      <c r="C60" s="233">
        <v>63</v>
      </c>
      <c r="D60" s="233">
        <v>0</v>
      </c>
      <c r="E60" s="260">
        <v>866</v>
      </c>
      <c r="F60" s="237" t="s">
        <v>112</v>
      </c>
      <c r="G60" s="238"/>
      <c r="H60" s="238"/>
      <c r="I60" s="238"/>
      <c r="J60" s="238"/>
      <c r="K60" s="239" t="e">
        <f>K64+K61+#REF!</f>
        <v>#REF!</v>
      </c>
      <c r="L60" s="239" t="e">
        <f>L64+L61+#REF!</f>
        <v>#REF!</v>
      </c>
      <c r="M60" s="300">
        <f>M64+M61</f>
        <v>2256.1460000000002</v>
      </c>
      <c r="N60" s="299"/>
    </row>
    <row r="61" spans="1:14" ht="40.5" customHeight="1" x14ac:dyDescent="0.2">
      <c r="A61" s="241"/>
      <c r="B61" s="256" t="s">
        <v>285</v>
      </c>
      <c r="C61" s="233"/>
      <c r="D61" s="233"/>
      <c r="E61" s="260">
        <v>866</v>
      </c>
      <c r="F61" s="237" t="s">
        <v>112</v>
      </c>
      <c r="G61" s="237" t="s">
        <v>127</v>
      </c>
      <c r="H61" s="238"/>
      <c r="I61" s="238"/>
      <c r="J61" s="238"/>
      <c r="K61" s="239">
        <f t="shared" ref="K61:M62" si="8">K62</f>
        <v>55680</v>
      </c>
      <c r="L61" s="239">
        <f t="shared" si="8"/>
        <v>0</v>
      </c>
      <c r="M61" s="300">
        <f t="shared" si="8"/>
        <v>41.76</v>
      </c>
      <c r="N61" s="299"/>
    </row>
    <row r="62" spans="1:14" s="270" customFormat="1" ht="15.75" customHeight="1" x14ac:dyDescent="0.2">
      <c r="A62" s="241"/>
      <c r="B62" s="253" t="s">
        <v>146</v>
      </c>
      <c r="C62" s="233"/>
      <c r="D62" s="233"/>
      <c r="E62" s="254">
        <v>866</v>
      </c>
      <c r="F62" s="231" t="s">
        <v>112</v>
      </c>
      <c r="G62" s="231" t="s">
        <v>127</v>
      </c>
      <c r="H62" s="238"/>
      <c r="I62" s="231" t="s">
        <v>328</v>
      </c>
      <c r="J62" s="231" t="s">
        <v>117</v>
      </c>
      <c r="K62" s="246">
        <f t="shared" si="8"/>
        <v>55680</v>
      </c>
      <c r="L62" s="246">
        <f t="shared" si="8"/>
        <v>0</v>
      </c>
      <c r="M62" s="303">
        <f t="shared" si="8"/>
        <v>41.76</v>
      </c>
      <c r="N62" s="305"/>
    </row>
    <row r="63" spans="1:14" s="270" customFormat="1" ht="15" customHeight="1" x14ac:dyDescent="0.2">
      <c r="A63" s="241"/>
      <c r="B63" s="253" t="s">
        <v>282</v>
      </c>
      <c r="C63" s="233"/>
      <c r="D63" s="233"/>
      <c r="E63" s="254">
        <v>866</v>
      </c>
      <c r="F63" s="231" t="s">
        <v>112</v>
      </c>
      <c r="G63" s="231" t="s">
        <v>127</v>
      </c>
      <c r="H63" s="238"/>
      <c r="I63" s="231" t="s">
        <v>328</v>
      </c>
      <c r="J63" s="231" t="s">
        <v>119</v>
      </c>
      <c r="K63" s="246">
        <f>'[1]7.ФС'!S71</f>
        <v>55680</v>
      </c>
      <c r="L63" s="246">
        <f>'[1]7.ФС'!T71</f>
        <v>0</v>
      </c>
      <c r="M63" s="303">
        <v>41.76</v>
      </c>
      <c r="N63" s="305"/>
    </row>
    <row r="64" spans="1:14" s="215" customFormat="1" ht="16.5" customHeight="1" x14ac:dyDescent="0.2">
      <c r="A64" s="325" t="s">
        <v>159</v>
      </c>
      <c r="B64" s="325"/>
      <c r="C64" s="233">
        <v>63</v>
      </c>
      <c r="D64" s="233">
        <v>0</v>
      </c>
      <c r="E64" s="260">
        <v>866</v>
      </c>
      <c r="F64" s="237" t="s">
        <v>112</v>
      </c>
      <c r="G64" s="237" t="s">
        <v>160</v>
      </c>
      <c r="H64" s="237"/>
      <c r="I64" s="237"/>
      <c r="J64" s="237"/>
      <c r="K64" s="239">
        <f t="shared" ref="K64:M66" si="9">K65</f>
        <v>2159454.75</v>
      </c>
      <c r="L64" s="239">
        <f t="shared" si="9"/>
        <v>0</v>
      </c>
      <c r="M64" s="300">
        <f t="shared" si="9"/>
        <v>2214.386</v>
      </c>
      <c r="N64" s="306"/>
    </row>
    <row r="65" spans="1:14" s="215" customFormat="1" ht="142.5" customHeight="1" x14ac:dyDescent="0.2">
      <c r="A65" s="328" t="s">
        <v>243</v>
      </c>
      <c r="B65" s="328"/>
      <c r="C65" s="229">
        <v>63</v>
      </c>
      <c r="D65" s="229">
        <v>0</v>
      </c>
      <c r="E65" s="254">
        <v>866</v>
      </c>
      <c r="F65" s="231" t="s">
        <v>112</v>
      </c>
      <c r="G65" s="231" t="s">
        <v>160</v>
      </c>
      <c r="H65" s="231" t="s">
        <v>161</v>
      </c>
      <c r="I65" s="248" t="s">
        <v>329</v>
      </c>
      <c r="J65" s="231"/>
      <c r="K65" s="246">
        <f t="shared" si="9"/>
        <v>2159454.75</v>
      </c>
      <c r="L65" s="246">
        <f t="shared" si="9"/>
        <v>0</v>
      </c>
      <c r="M65" s="303">
        <f t="shared" si="9"/>
        <v>2214.386</v>
      </c>
      <c r="N65" s="306"/>
    </row>
    <row r="66" spans="1:14" s="215" customFormat="1" ht="25.5" customHeight="1" x14ac:dyDescent="0.2">
      <c r="A66" s="121"/>
      <c r="B66" s="249" t="s">
        <v>146</v>
      </c>
      <c r="C66" s="271">
        <v>63</v>
      </c>
      <c r="D66" s="271">
        <v>0</v>
      </c>
      <c r="E66" s="272">
        <v>866</v>
      </c>
      <c r="F66" s="251" t="s">
        <v>112</v>
      </c>
      <c r="G66" s="251" t="s">
        <v>160</v>
      </c>
      <c r="H66" s="251" t="s">
        <v>161</v>
      </c>
      <c r="I66" s="248" t="s">
        <v>329</v>
      </c>
      <c r="J66" s="231" t="s">
        <v>117</v>
      </c>
      <c r="K66" s="246">
        <f t="shared" si="9"/>
        <v>2159454.75</v>
      </c>
      <c r="L66" s="246">
        <f t="shared" si="9"/>
        <v>0</v>
      </c>
      <c r="M66" s="303">
        <f t="shared" si="9"/>
        <v>2214.386</v>
      </c>
      <c r="N66" s="306"/>
    </row>
    <row r="67" spans="1:14" s="215" customFormat="1" ht="27" customHeight="1" x14ac:dyDescent="0.2">
      <c r="A67" s="121"/>
      <c r="B67" s="249" t="s">
        <v>282</v>
      </c>
      <c r="C67" s="271">
        <v>63</v>
      </c>
      <c r="D67" s="271">
        <v>0</v>
      </c>
      <c r="E67" s="272">
        <v>866</v>
      </c>
      <c r="F67" s="251" t="s">
        <v>112</v>
      </c>
      <c r="G67" s="251" t="s">
        <v>160</v>
      </c>
      <c r="H67" s="251" t="s">
        <v>161</v>
      </c>
      <c r="I67" s="248" t="s">
        <v>329</v>
      </c>
      <c r="J67" s="231" t="s">
        <v>119</v>
      </c>
      <c r="K67" s="246">
        <f>'[1]7.ФС'!S75</f>
        <v>2159454.75</v>
      </c>
      <c r="L67" s="246">
        <f>'[1]7.ФС'!T75</f>
        <v>0</v>
      </c>
      <c r="M67" s="303">
        <v>2214.386</v>
      </c>
      <c r="N67" s="306"/>
    </row>
    <row r="68" spans="1:14" s="215" customFormat="1" ht="15" customHeight="1" x14ac:dyDescent="0.2">
      <c r="A68" s="329" t="s">
        <v>163</v>
      </c>
      <c r="B68" s="329"/>
      <c r="C68" s="233">
        <v>63</v>
      </c>
      <c r="D68" s="233">
        <v>0</v>
      </c>
      <c r="E68" s="234">
        <v>866</v>
      </c>
      <c r="F68" s="273" t="s">
        <v>164</v>
      </c>
      <c r="G68" s="273"/>
      <c r="H68" s="273"/>
      <c r="I68" s="273"/>
      <c r="J68" s="273"/>
      <c r="K68" s="274">
        <f>K69+K73</f>
        <v>365856.36</v>
      </c>
      <c r="L68" s="274">
        <f>L69+L73</f>
        <v>36000</v>
      </c>
      <c r="M68" s="307">
        <f>M69+M73</f>
        <v>183.23199999999997</v>
      </c>
      <c r="N68" s="306"/>
    </row>
    <row r="69" spans="1:14" s="215" customFormat="1" ht="15.75" hidden="1" customHeight="1" x14ac:dyDescent="0.2">
      <c r="A69" s="329" t="s">
        <v>165</v>
      </c>
      <c r="B69" s="329"/>
      <c r="C69" s="233">
        <v>63</v>
      </c>
      <c r="D69" s="233">
        <v>0</v>
      </c>
      <c r="E69" s="234">
        <v>866</v>
      </c>
      <c r="F69" s="273" t="s">
        <v>164</v>
      </c>
      <c r="G69" s="273" t="s">
        <v>95</v>
      </c>
      <c r="H69" s="273"/>
      <c r="I69" s="256"/>
      <c r="J69" s="273"/>
      <c r="K69" s="274">
        <f>K70</f>
        <v>300</v>
      </c>
      <c r="L69" s="274">
        <f>L70</f>
        <v>0</v>
      </c>
      <c r="M69" s="307">
        <f>M70</f>
        <v>0</v>
      </c>
      <c r="N69" s="306"/>
    </row>
    <row r="70" spans="1:14" s="215" customFormat="1" ht="91.5" hidden="1" customHeight="1" x14ac:dyDescent="0.2">
      <c r="A70" s="326" t="s">
        <v>244</v>
      </c>
      <c r="B70" s="326"/>
      <c r="C70" s="229">
        <v>63</v>
      </c>
      <c r="D70" s="229">
        <v>0</v>
      </c>
      <c r="E70" s="243">
        <v>866</v>
      </c>
      <c r="F70" s="244" t="s">
        <v>164</v>
      </c>
      <c r="G70" s="244" t="s">
        <v>95</v>
      </c>
      <c r="H70" s="244" t="s">
        <v>167</v>
      </c>
      <c r="I70" s="244" t="s">
        <v>330</v>
      </c>
      <c r="J70" s="244"/>
      <c r="K70" s="275">
        <f t="shared" ref="K70:M71" si="10">K71</f>
        <v>300</v>
      </c>
      <c r="L70" s="275">
        <f t="shared" si="10"/>
        <v>0</v>
      </c>
      <c r="M70" s="308">
        <f t="shared" si="10"/>
        <v>0</v>
      </c>
      <c r="N70" s="306"/>
    </row>
    <row r="71" spans="1:14" s="215" customFormat="1" ht="28.5" hidden="1" customHeight="1" x14ac:dyDescent="0.2">
      <c r="A71" s="247"/>
      <c r="B71" s="249" t="s">
        <v>146</v>
      </c>
      <c r="C71" s="229">
        <v>63</v>
      </c>
      <c r="D71" s="229">
        <v>0</v>
      </c>
      <c r="E71" s="254">
        <v>866</v>
      </c>
      <c r="F71" s="244" t="s">
        <v>164</v>
      </c>
      <c r="G71" s="244" t="s">
        <v>95</v>
      </c>
      <c r="H71" s="244" t="s">
        <v>167</v>
      </c>
      <c r="I71" s="244" t="s">
        <v>286</v>
      </c>
      <c r="J71" s="244" t="s">
        <v>117</v>
      </c>
      <c r="K71" s="276">
        <f t="shared" si="10"/>
        <v>300</v>
      </c>
      <c r="L71" s="276">
        <f t="shared" si="10"/>
        <v>0</v>
      </c>
      <c r="M71" s="309">
        <f t="shared" si="10"/>
        <v>0</v>
      </c>
      <c r="N71" s="306"/>
    </row>
    <row r="72" spans="1:14" s="215" customFormat="1" ht="28.5" hidden="1" customHeight="1" x14ac:dyDescent="0.2">
      <c r="A72" s="265"/>
      <c r="B72" s="253" t="s">
        <v>282</v>
      </c>
      <c r="C72" s="229">
        <v>63</v>
      </c>
      <c r="D72" s="229">
        <v>0</v>
      </c>
      <c r="E72" s="254">
        <v>866</v>
      </c>
      <c r="F72" s="244" t="s">
        <v>164</v>
      </c>
      <c r="G72" s="244" t="s">
        <v>95</v>
      </c>
      <c r="H72" s="244" t="s">
        <v>167</v>
      </c>
      <c r="I72" s="244" t="s">
        <v>286</v>
      </c>
      <c r="J72" s="244" t="s">
        <v>119</v>
      </c>
      <c r="K72" s="276">
        <f>'[1]7.ФС'!S84</f>
        <v>300</v>
      </c>
      <c r="L72" s="276">
        <f>'[1]7.ФС'!T84</f>
        <v>0</v>
      </c>
      <c r="M72" s="309">
        <v>0</v>
      </c>
      <c r="N72" s="306"/>
    </row>
    <row r="73" spans="1:14" s="215" customFormat="1" ht="15.75" customHeight="1" x14ac:dyDescent="0.2">
      <c r="A73" s="327" t="s">
        <v>171</v>
      </c>
      <c r="B73" s="327"/>
      <c r="C73" s="233">
        <v>63</v>
      </c>
      <c r="D73" s="233">
        <v>0</v>
      </c>
      <c r="E73" s="260">
        <v>866</v>
      </c>
      <c r="F73" s="273" t="s">
        <v>164</v>
      </c>
      <c r="G73" s="273" t="s">
        <v>149</v>
      </c>
      <c r="H73" s="273"/>
      <c r="I73" s="273"/>
      <c r="J73" s="273"/>
      <c r="K73" s="274">
        <f>K74+K77+K80+K83</f>
        <v>365556.36</v>
      </c>
      <c r="L73" s="274">
        <f>L74+L77+L80+L83</f>
        <v>36000</v>
      </c>
      <c r="M73" s="307">
        <f>M74+M77+M80+M83</f>
        <v>183.23199999999997</v>
      </c>
      <c r="N73" s="306"/>
    </row>
    <row r="74" spans="1:14" s="215" customFormat="1" ht="15.75" customHeight="1" x14ac:dyDescent="0.2">
      <c r="A74" s="324" t="s">
        <v>287</v>
      </c>
      <c r="B74" s="324"/>
      <c r="C74" s="229">
        <v>63</v>
      </c>
      <c r="D74" s="229">
        <v>0</v>
      </c>
      <c r="E74" s="254">
        <v>866</v>
      </c>
      <c r="F74" s="244" t="s">
        <v>164</v>
      </c>
      <c r="G74" s="244" t="s">
        <v>149</v>
      </c>
      <c r="H74" s="244" t="s">
        <v>173</v>
      </c>
      <c r="I74" s="244" t="s">
        <v>331</v>
      </c>
      <c r="J74" s="244"/>
      <c r="K74" s="276">
        <f t="shared" ref="K74:M75" si="11">K75</f>
        <v>87700</v>
      </c>
      <c r="L74" s="276">
        <f t="shared" si="11"/>
        <v>0</v>
      </c>
      <c r="M74" s="309">
        <f t="shared" si="11"/>
        <v>91.477999999999994</v>
      </c>
      <c r="N74" s="306"/>
    </row>
    <row r="75" spans="1:14" s="215" customFormat="1" ht="27" customHeight="1" x14ac:dyDescent="0.2">
      <c r="A75" s="252"/>
      <c r="B75" s="253" t="s">
        <v>146</v>
      </c>
      <c r="C75" s="229">
        <v>63</v>
      </c>
      <c r="D75" s="229">
        <v>0</v>
      </c>
      <c r="E75" s="254">
        <v>866</v>
      </c>
      <c r="F75" s="244" t="s">
        <v>164</v>
      </c>
      <c r="G75" s="244" t="s">
        <v>149</v>
      </c>
      <c r="H75" s="244" t="s">
        <v>173</v>
      </c>
      <c r="I75" s="244" t="s">
        <v>331</v>
      </c>
      <c r="J75" s="244" t="s">
        <v>117</v>
      </c>
      <c r="K75" s="276">
        <f t="shared" si="11"/>
        <v>87700</v>
      </c>
      <c r="L75" s="276">
        <f t="shared" si="11"/>
        <v>0</v>
      </c>
      <c r="M75" s="309">
        <f t="shared" si="11"/>
        <v>91.477999999999994</v>
      </c>
      <c r="N75" s="306"/>
    </row>
    <row r="76" spans="1:14" ht="27" customHeight="1" x14ac:dyDescent="0.2">
      <c r="A76" s="252"/>
      <c r="B76" s="253" t="s">
        <v>282</v>
      </c>
      <c r="C76" s="229">
        <v>63</v>
      </c>
      <c r="D76" s="229">
        <v>0</v>
      </c>
      <c r="E76" s="254">
        <v>866</v>
      </c>
      <c r="F76" s="244" t="s">
        <v>164</v>
      </c>
      <c r="G76" s="244" t="s">
        <v>149</v>
      </c>
      <c r="H76" s="244" t="s">
        <v>173</v>
      </c>
      <c r="I76" s="244" t="s">
        <v>331</v>
      </c>
      <c r="J76" s="244" t="s">
        <v>119</v>
      </c>
      <c r="K76" s="276">
        <f>'[1]7.ФС'!S88</f>
        <v>87700</v>
      </c>
      <c r="L76" s="276">
        <f>'[1]7.ФС'!T88</f>
        <v>0</v>
      </c>
      <c r="M76" s="309">
        <v>91.477999999999994</v>
      </c>
      <c r="N76" s="299"/>
    </row>
    <row r="77" spans="1:14" ht="14.25" customHeight="1" x14ac:dyDescent="0.2">
      <c r="A77" s="252"/>
      <c r="B77" s="277" t="s">
        <v>174</v>
      </c>
      <c r="C77" s="229"/>
      <c r="D77" s="229"/>
      <c r="E77" s="254">
        <v>866</v>
      </c>
      <c r="F77" s="244" t="s">
        <v>164</v>
      </c>
      <c r="G77" s="244" t="s">
        <v>149</v>
      </c>
      <c r="H77" s="244" t="s">
        <v>173</v>
      </c>
      <c r="I77" s="244" t="s">
        <v>332</v>
      </c>
      <c r="J77" s="244"/>
      <c r="K77" s="276">
        <f t="shared" ref="K77:M78" si="12">K78</f>
        <v>0</v>
      </c>
      <c r="L77" s="276">
        <f t="shared" si="12"/>
        <v>0</v>
      </c>
      <c r="M77" s="309">
        <f t="shared" si="12"/>
        <v>34.228000000000002</v>
      </c>
      <c r="N77" s="299"/>
    </row>
    <row r="78" spans="1:14" ht="28.5" customHeight="1" x14ac:dyDescent="0.2">
      <c r="A78" s="252"/>
      <c r="B78" s="253" t="s">
        <v>146</v>
      </c>
      <c r="C78" s="229"/>
      <c r="D78" s="229"/>
      <c r="E78" s="254">
        <v>866</v>
      </c>
      <c r="F78" s="244" t="s">
        <v>164</v>
      </c>
      <c r="G78" s="244" t="s">
        <v>149</v>
      </c>
      <c r="H78" s="244" t="s">
        <v>173</v>
      </c>
      <c r="I78" s="244" t="s">
        <v>332</v>
      </c>
      <c r="J78" s="244" t="s">
        <v>117</v>
      </c>
      <c r="K78" s="276">
        <f t="shared" si="12"/>
        <v>0</v>
      </c>
      <c r="L78" s="276">
        <f t="shared" si="12"/>
        <v>0</v>
      </c>
      <c r="M78" s="309">
        <f t="shared" si="12"/>
        <v>34.228000000000002</v>
      </c>
      <c r="N78" s="299"/>
    </row>
    <row r="79" spans="1:14" ht="28.5" customHeight="1" x14ac:dyDescent="0.2">
      <c r="A79" s="252"/>
      <c r="B79" s="253" t="s">
        <v>282</v>
      </c>
      <c r="C79" s="229"/>
      <c r="D79" s="229"/>
      <c r="E79" s="254">
        <v>866</v>
      </c>
      <c r="F79" s="244" t="s">
        <v>164</v>
      </c>
      <c r="G79" s="244" t="s">
        <v>149</v>
      </c>
      <c r="H79" s="244" t="s">
        <v>173</v>
      </c>
      <c r="I79" s="244" t="s">
        <v>332</v>
      </c>
      <c r="J79" s="244" t="s">
        <v>119</v>
      </c>
      <c r="K79" s="276">
        <f>'[1]7.ФС'!S91</f>
        <v>0</v>
      </c>
      <c r="L79" s="276">
        <f>'[1]7.ФС'!T91</f>
        <v>0</v>
      </c>
      <c r="M79" s="309">
        <v>34.228000000000002</v>
      </c>
      <c r="N79" s="299"/>
    </row>
    <row r="80" spans="1:14" ht="14.25" customHeight="1" x14ac:dyDescent="0.2">
      <c r="A80" s="324" t="s">
        <v>176</v>
      </c>
      <c r="B80" s="324"/>
      <c r="C80" s="229">
        <v>63</v>
      </c>
      <c r="D80" s="229">
        <v>0</v>
      </c>
      <c r="E80" s="254">
        <v>866</v>
      </c>
      <c r="F80" s="244" t="s">
        <v>164</v>
      </c>
      <c r="G80" s="244" t="s">
        <v>149</v>
      </c>
      <c r="H80" s="244" t="s">
        <v>177</v>
      </c>
      <c r="I80" s="244" t="s">
        <v>333</v>
      </c>
      <c r="J80" s="244"/>
      <c r="K80" s="276">
        <f t="shared" ref="K80:M81" si="13">K81</f>
        <v>277856.36</v>
      </c>
      <c r="L80" s="276">
        <f t="shared" si="13"/>
        <v>29000</v>
      </c>
      <c r="M80" s="309">
        <f t="shared" si="13"/>
        <v>47.11</v>
      </c>
      <c r="N80" s="299"/>
    </row>
    <row r="81" spans="1:14" ht="30" customHeight="1" x14ac:dyDescent="0.2">
      <c r="A81" s="252"/>
      <c r="B81" s="253" t="s">
        <v>146</v>
      </c>
      <c r="C81" s="229">
        <v>63</v>
      </c>
      <c r="D81" s="229">
        <v>0</v>
      </c>
      <c r="E81" s="254">
        <v>866</v>
      </c>
      <c r="F81" s="244" t="s">
        <v>164</v>
      </c>
      <c r="G81" s="244" t="s">
        <v>149</v>
      </c>
      <c r="H81" s="244" t="s">
        <v>177</v>
      </c>
      <c r="I81" s="244" t="s">
        <v>333</v>
      </c>
      <c r="J81" s="244" t="s">
        <v>117</v>
      </c>
      <c r="K81" s="276">
        <f t="shared" si="13"/>
        <v>277856.36</v>
      </c>
      <c r="L81" s="276">
        <f t="shared" si="13"/>
        <v>29000</v>
      </c>
      <c r="M81" s="309">
        <f t="shared" si="13"/>
        <v>47.11</v>
      </c>
      <c r="N81" s="299"/>
    </row>
    <row r="82" spans="1:14" ht="30" customHeight="1" x14ac:dyDescent="0.2">
      <c r="A82" s="252"/>
      <c r="B82" s="253" t="s">
        <v>282</v>
      </c>
      <c r="C82" s="229">
        <v>63</v>
      </c>
      <c r="D82" s="229">
        <v>0</v>
      </c>
      <c r="E82" s="254">
        <v>866</v>
      </c>
      <c r="F82" s="244" t="s">
        <v>164</v>
      </c>
      <c r="G82" s="244" t="s">
        <v>149</v>
      </c>
      <c r="H82" s="244" t="s">
        <v>177</v>
      </c>
      <c r="I82" s="244" t="s">
        <v>333</v>
      </c>
      <c r="J82" s="244" t="s">
        <v>119</v>
      </c>
      <c r="K82" s="246">
        <f>'[1]7.ФС'!S94</f>
        <v>277856.36</v>
      </c>
      <c r="L82" s="246">
        <f>'[1]7.ФС'!T94</f>
        <v>29000</v>
      </c>
      <c r="M82" s="303">
        <v>47.11</v>
      </c>
      <c r="N82" s="299"/>
    </row>
    <row r="83" spans="1:14" s="215" customFormat="1" ht="15" customHeight="1" x14ac:dyDescent="0.2">
      <c r="A83" s="252"/>
      <c r="B83" s="277" t="s">
        <v>288</v>
      </c>
      <c r="C83" s="229"/>
      <c r="D83" s="229"/>
      <c r="E83" s="254">
        <v>866</v>
      </c>
      <c r="F83" s="244" t="s">
        <v>164</v>
      </c>
      <c r="G83" s="244" t="s">
        <v>149</v>
      </c>
      <c r="H83" s="244" t="s">
        <v>177</v>
      </c>
      <c r="I83" s="244" t="s">
        <v>334</v>
      </c>
      <c r="J83" s="244"/>
      <c r="K83" s="246">
        <f t="shared" ref="K83:M84" si="14">K84</f>
        <v>0</v>
      </c>
      <c r="L83" s="246">
        <f t="shared" si="14"/>
        <v>7000</v>
      </c>
      <c r="M83" s="303">
        <f t="shared" si="14"/>
        <v>10.416</v>
      </c>
      <c r="N83" s="306"/>
    </row>
    <row r="84" spans="1:14" ht="27" customHeight="1" x14ac:dyDescent="0.2">
      <c r="A84" s="252"/>
      <c r="B84" s="253" t="s">
        <v>146</v>
      </c>
      <c r="C84" s="229"/>
      <c r="D84" s="229"/>
      <c r="E84" s="254">
        <v>866</v>
      </c>
      <c r="F84" s="244" t="s">
        <v>164</v>
      </c>
      <c r="G84" s="244" t="s">
        <v>149</v>
      </c>
      <c r="H84" s="244" t="s">
        <v>177</v>
      </c>
      <c r="I84" s="244" t="s">
        <v>334</v>
      </c>
      <c r="J84" s="244" t="s">
        <v>117</v>
      </c>
      <c r="K84" s="246">
        <f t="shared" si="14"/>
        <v>0</v>
      </c>
      <c r="L84" s="246">
        <f t="shared" si="14"/>
        <v>7000</v>
      </c>
      <c r="M84" s="303">
        <f t="shared" si="14"/>
        <v>10.416</v>
      </c>
      <c r="N84" s="299"/>
    </row>
    <row r="85" spans="1:14" ht="27" customHeight="1" x14ac:dyDescent="0.2">
      <c r="A85" s="252"/>
      <c r="B85" s="253" t="s">
        <v>282</v>
      </c>
      <c r="C85" s="229"/>
      <c r="D85" s="229"/>
      <c r="E85" s="254">
        <v>866</v>
      </c>
      <c r="F85" s="244" t="s">
        <v>164</v>
      </c>
      <c r="G85" s="244" t="s">
        <v>149</v>
      </c>
      <c r="H85" s="244" t="s">
        <v>177</v>
      </c>
      <c r="I85" s="244" t="s">
        <v>334</v>
      </c>
      <c r="J85" s="244" t="s">
        <v>119</v>
      </c>
      <c r="K85" s="246">
        <f>'[1]7.ФС'!S97</f>
        <v>0</v>
      </c>
      <c r="L85" s="246">
        <f>'[1]7.ФС'!T97</f>
        <v>7000</v>
      </c>
      <c r="M85" s="303">
        <v>10.416</v>
      </c>
      <c r="N85" s="299"/>
    </row>
    <row r="86" spans="1:14" ht="14.25" customHeight="1" x14ac:dyDescent="0.2">
      <c r="A86" s="252"/>
      <c r="B86" s="278" t="s">
        <v>289</v>
      </c>
      <c r="C86" s="229"/>
      <c r="D86" s="229"/>
      <c r="E86" s="260">
        <v>866</v>
      </c>
      <c r="F86" s="273" t="s">
        <v>290</v>
      </c>
      <c r="G86" s="273"/>
      <c r="H86" s="244"/>
      <c r="I86" s="244"/>
      <c r="J86" s="244"/>
      <c r="K86" s="239" t="e">
        <f>K87</f>
        <v>#REF!</v>
      </c>
      <c r="L86" s="239" t="e">
        <f>L87</f>
        <v>#REF!</v>
      </c>
      <c r="M86" s="300">
        <f>M87</f>
        <v>29.588999999999999</v>
      </c>
      <c r="N86" s="299"/>
    </row>
    <row r="87" spans="1:14" ht="14.25" customHeight="1" x14ac:dyDescent="0.2">
      <c r="A87" s="252"/>
      <c r="B87" s="278" t="s">
        <v>291</v>
      </c>
      <c r="C87" s="229"/>
      <c r="D87" s="229"/>
      <c r="E87" s="260">
        <v>866</v>
      </c>
      <c r="F87" s="273" t="s">
        <v>290</v>
      </c>
      <c r="G87" s="273" t="s">
        <v>95</v>
      </c>
      <c r="H87" s="244"/>
      <c r="I87" s="244"/>
      <c r="J87" s="244"/>
      <c r="K87" s="239" t="e">
        <f>K88+#REF!</f>
        <v>#REF!</v>
      </c>
      <c r="L87" s="239" t="e">
        <f>L88+#REF!</f>
        <v>#REF!</v>
      </c>
      <c r="M87" s="300">
        <f>M88+M92</f>
        <v>29.588999999999999</v>
      </c>
      <c r="N87" s="299"/>
    </row>
    <row r="88" spans="1:14" ht="14.25" customHeight="1" x14ac:dyDescent="0.2">
      <c r="A88" s="252"/>
      <c r="B88" s="278" t="s">
        <v>292</v>
      </c>
      <c r="C88" s="229"/>
      <c r="D88" s="229"/>
      <c r="E88" s="254">
        <v>866</v>
      </c>
      <c r="F88" s="273" t="s">
        <v>290</v>
      </c>
      <c r="G88" s="273" t="s">
        <v>95</v>
      </c>
      <c r="H88" s="244"/>
      <c r="I88" s="244" t="s">
        <v>335</v>
      </c>
      <c r="J88" s="244"/>
      <c r="K88" s="239">
        <f t="shared" ref="K88:M89" si="15">K89</f>
        <v>32600</v>
      </c>
      <c r="L88" s="239">
        <f t="shared" si="15"/>
        <v>4000</v>
      </c>
      <c r="M88" s="300">
        <f t="shared" si="15"/>
        <v>21.588999999999999</v>
      </c>
      <c r="N88" s="299"/>
    </row>
    <row r="89" spans="1:14" ht="14.25" customHeight="1" x14ac:dyDescent="0.2">
      <c r="A89" s="252"/>
      <c r="B89" s="253" t="s">
        <v>146</v>
      </c>
      <c r="C89" s="229"/>
      <c r="D89" s="229"/>
      <c r="E89" s="254">
        <v>866</v>
      </c>
      <c r="F89" s="273" t="s">
        <v>290</v>
      </c>
      <c r="G89" s="273" t="s">
        <v>95</v>
      </c>
      <c r="H89" s="244"/>
      <c r="I89" s="244" t="s">
        <v>335</v>
      </c>
      <c r="J89" s="244" t="s">
        <v>117</v>
      </c>
      <c r="K89" s="246">
        <f t="shared" si="15"/>
        <v>32600</v>
      </c>
      <c r="L89" s="246">
        <f t="shared" si="15"/>
        <v>4000</v>
      </c>
      <c r="M89" s="303">
        <f t="shared" si="15"/>
        <v>21.588999999999999</v>
      </c>
      <c r="N89" s="299"/>
    </row>
    <row r="90" spans="1:14" ht="14.25" customHeight="1" x14ac:dyDescent="0.2">
      <c r="A90" s="252"/>
      <c r="B90" s="253" t="s">
        <v>282</v>
      </c>
      <c r="C90" s="229"/>
      <c r="D90" s="229"/>
      <c r="E90" s="254">
        <v>866</v>
      </c>
      <c r="F90" s="273" t="s">
        <v>290</v>
      </c>
      <c r="G90" s="273" t="s">
        <v>95</v>
      </c>
      <c r="H90" s="244"/>
      <c r="I90" s="244" t="s">
        <v>335</v>
      </c>
      <c r="J90" s="244" t="s">
        <v>119</v>
      </c>
      <c r="K90" s="246">
        <f>'[1]7.ФС'!S102</f>
        <v>32600</v>
      </c>
      <c r="L90" s="246">
        <f>'[1]7.ФС'!T102</f>
        <v>4000</v>
      </c>
      <c r="M90" s="303">
        <v>21.588999999999999</v>
      </c>
      <c r="N90" s="299"/>
    </row>
    <row r="91" spans="1:14" ht="14.25" customHeight="1" x14ac:dyDescent="0.2">
      <c r="A91" s="252"/>
      <c r="B91" s="261" t="s">
        <v>122</v>
      </c>
      <c r="C91" s="229"/>
      <c r="D91" s="229"/>
      <c r="E91" s="254">
        <v>866</v>
      </c>
      <c r="F91" s="273" t="s">
        <v>290</v>
      </c>
      <c r="G91" s="273" t="s">
        <v>95</v>
      </c>
      <c r="H91" s="244"/>
      <c r="I91" s="244" t="s">
        <v>336</v>
      </c>
      <c r="J91" s="244" t="s">
        <v>123</v>
      </c>
      <c r="K91" s="246">
        <f>K92</f>
        <v>14021</v>
      </c>
      <c r="L91" s="246">
        <f>L92</f>
        <v>0</v>
      </c>
      <c r="M91" s="303">
        <f>M92</f>
        <v>8</v>
      </c>
      <c r="N91" s="299"/>
    </row>
    <row r="92" spans="1:14" ht="14.25" customHeight="1" x14ac:dyDescent="0.2">
      <c r="A92" s="252"/>
      <c r="B92" s="253" t="s">
        <v>124</v>
      </c>
      <c r="C92" s="229"/>
      <c r="D92" s="229"/>
      <c r="E92" s="254">
        <v>866</v>
      </c>
      <c r="F92" s="273" t="s">
        <v>290</v>
      </c>
      <c r="G92" s="273" t="s">
        <v>95</v>
      </c>
      <c r="H92" s="244"/>
      <c r="I92" s="244" t="s">
        <v>336</v>
      </c>
      <c r="J92" s="244" t="s">
        <v>125</v>
      </c>
      <c r="K92" s="246">
        <f>'[1]7.ФС'!S107</f>
        <v>14021</v>
      </c>
      <c r="L92" s="246">
        <f>'[1]7.ФС'!T107</f>
        <v>0</v>
      </c>
      <c r="M92" s="303">
        <v>8</v>
      </c>
      <c r="N92" s="299"/>
    </row>
    <row r="93" spans="1:14" ht="14.25" customHeight="1" x14ac:dyDescent="0.2">
      <c r="A93" s="279"/>
      <c r="B93" s="280" t="s">
        <v>178</v>
      </c>
      <c r="C93" s="233"/>
      <c r="D93" s="233"/>
      <c r="E93" s="260">
        <v>866</v>
      </c>
      <c r="F93" s="237" t="s">
        <v>155</v>
      </c>
      <c r="G93" s="231"/>
      <c r="H93" s="231"/>
      <c r="I93" s="244"/>
      <c r="J93" s="231"/>
      <c r="K93" s="239">
        <f t="shared" ref="K93:M96" si="16">K94</f>
        <v>109415</v>
      </c>
      <c r="L93" s="239">
        <f t="shared" si="16"/>
        <v>0</v>
      </c>
      <c r="M93" s="300">
        <f t="shared" si="16"/>
        <v>109.41500000000001</v>
      </c>
      <c r="N93" s="299"/>
    </row>
    <row r="94" spans="1:14" ht="14.25" customHeight="1" x14ac:dyDescent="0.2">
      <c r="A94" s="279"/>
      <c r="B94" s="280" t="s">
        <v>179</v>
      </c>
      <c r="C94" s="229"/>
      <c r="D94" s="229"/>
      <c r="E94" s="260">
        <v>866</v>
      </c>
      <c r="F94" s="237" t="s">
        <v>155</v>
      </c>
      <c r="G94" s="237" t="s">
        <v>95</v>
      </c>
      <c r="H94" s="231"/>
      <c r="I94" s="244"/>
      <c r="J94" s="231"/>
      <c r="K94" s="239">
        <f t="shared" si="16"/>
        <v>109415</v>
      </c>
      <c r="L94" s="239">
        <f t="shared" si="16"/>
        <v>0</v>
      </c>
      <c r="M94" s="300">
        <f t="shared" si="16"/>
        <v>109.41500000000001</v>
      </c>
      <c r="N94" s="299"/>
    </row>
    <row r="95" spans="1:14" ht="28.5" customHeight="1" x14ac:dyDescent="0.2">
      <c r="A95" s="279"/>
      <c r="B95" s="256" t="s">
        <v>272</v>
      </c>
      <c r="C95" s="229"/>
      <c r="D95" s="229"/>
      <c r="E95" s="254">
        <v>866</v>
      </c>
      <c r="F95" s="231" t="s">
        <v>155</v>
      </c>
      <c r="G95" s="231" t="s">
        <v>95</v>
      </c>
      <c r="H95" s="231"/>
      <c r="I95" s="244" t="s">
        <v>337</v>
      </c>
      <c r="J95" s="231"/>
      <c r="K95" s="246">
        <f t="shared" si="16"/>
        <v>109415</v>
      </c>
      <c r="L95" s="246">
        <f t="shared" si="16"/>
        <v>0</v>
      </c>
      <c r="M95" s="303">
        <f t="shared" si="16"/>
        <v>109.41500000000001</v>
      </c>
      <c r="N95" s="299"/>
    </row>
    <row r="96" spans="1:14" s="281" customFormat="1" ht="14.25" customHeight="1" x14ac:dyDescent="0.2">
      <c r="A96" s="279"/>
      <c r="B96" s="262" t="s">
        <v>180</v>
      </c>
      <c r="C96" s="229"/>
      <c r="D96" s="229"/>
      <c r="E96" s="254">
        <v>866</v>
      </c>
      <c r="F96" s="231" t="s">
        <v>155</v>
      </c>
      <c r="G96" s="231" t="s">
        <v>95</v>
      </c>
      <c r="H96" s="231"/>
      <c r="I96" s="244" t="s">
        <v>337</v>
      </c>
      <c r="J96" s="231" t="s">
        <v>181</v>
      </c>
      <c r="K96" s="246">
        <f t="shared" si="16"/>
        <v>109415</v>
      </c>
      <c r="L96" s="246">
        <f t="shared" si="16"/>
        <v>0</v>
      </c>
      <c r="M96" s="303">
        <f t="shared" si="16"/>
        <v>109.41500000000001</v>
      </c>
      <c r="N96" s="310"/>
    </row>
    <row r="97" spans="1:14" ht="25.5" customHeight="1" x14ac:dyDescent="0.2">
      <c r="A97" s="279"/>
      <c r="B97" s="262" t="s">
        <v>293</v>
      </c>
      <c r="C97" s="229"/>
      <c r="D97" s="229"/>
      <c r="E97" s="254">
        <v>866</v>
      </c>
      <c r="F97" s="231" t="s">
        <v>155</v>
      </c>
      <c r="G97" s="231" t="s">
        <v>95</v>
      </c>
      <c r="H97" s="231"/>
      <c r="I97" s="244" t="s">
        <v>337</v>
      </c>
      <c r="J97" s="231" t="s">
        <v>183</v>
      </c>
      <c r="K97" s="246">
        <f>'[1]7.ФС'!S112</f>
        <v>109415</v>
      </c>
      <c r="L97" s="246">
        <f>'[1]7.ФС'!T112</f>
        <v>0</v>
      </c>
      <c r="M97" s="303">
        <v>109.41500000000001</v>
      </c>
      <c r="N97" s="299"/>
    </row>
    <row r="98" spans="1:14" ht="15.75" customHeight="1" x14ac:dyDescent="0.2">
      <c r="A98" s="325" t="s">
        <v>185</v>
      </c>
      <c r="B98" s="325"/>
      <c r="C98" s="233">
        <v>63</v>
      </c>
      <c r="D98" s="233">
        <v>0</v>
      </c>
      <c r="E98" s="260">
        <v>866</v>
      </c>
      <c r="F98" s="237" t="s">
        <v>138</v>
      </c>
      <c r="G98" s="237"/>
      <c r="H98" s="237"/>
      <c r="I98" s="244"/>
      <c r="J98" s="237"/>
      <c r="K98" s="239">
        <f>K99</f>
        <v>2000</v>
      </c>
      <c r="L98" s="239">
        <f>L99</f>
        <v>0</v>
      </c>
      <c r="M98" s="300">
        <f>M99</f>
        <v>2</v>
      </c>
      <c r="N98" s="299"/>
    </row>
    <row r="99" spans="1:14" ht="15.75" customHeight="1" x14ac:dyDescent="0.2">
      <c r="A99" s="327" t="s">
        <v>186</v>
      </c>
      <c r="B99" s="327"/>
      <c r="C99" s="233">
        <v>63</v>
      </c>
      <c r="D99" s="233">
        <v>0</v>
      </c>
      <c r="E99" s="260">
        <v>866</v>
      </c>
      <c r="F99" s="237" t="s">
        <v>138</v>
      </c>
      <c r="G99" s="237" t="s">
        <v>97</v>
      </c>
      <c r="H99" s="237"/>
      <c r="I99" s="244"/>
      <c r="J99" s="237"/>
      <c r="K99" s="239">
        <f>K101</f>
        <v>2000</v>
      </c>
      <c r="L99" s="239">
        <f>L101</f>
        <v>0</v>
      </c>
      <c r="M99" s="300">
        <f>M101</f>
        <v>2</v>
      </c>
      <c r="N99" s="299"/>
    </row>
    <row r="100" spans="1:14" ht="102.75" customHeight="1" x14ac:dyDescent="0.2">
      <c r="A100" s="278"/>
      <c r="B100" s="253" t="s">
        <v>254</v>
      </c>
      <c r="C100" s="233"/>
      <c r="D100" s="233"/>
      <c r="E100" s="254">
        <v>866</v>
      </c>
      <c r="F100" s="231" t="s">
        <v>138</v>
      </c>
      <c r="G100" s="231" t="s">
        <v>97</v>
      </c>
      <c r="H100" s="231" t="s">
        <v>187</v>
      </c>
      <c r="I100" s="244" t="s">
        <v>338</v>
      </c>
      <c r="J100" s="237"/>
      <c r="K100" s="239"/>
      <c r="L100" s="239"/>
      <c r="M100" s="300"/>
      <c r="N100" s="299"/>
    </row>
    <row r="101" spans="1:14" x14ac:dyDescent="0.2">
      <c r="A101" s="252"/>
      <c r="B101" s="262" t="s">
        <v>130</v>
      </c>
      <c r="C101" s="229">
        <v>63</v>
      </c>
      <c r="D101" s="229">
        <v>0</v>
      </c>
      <c r="E101" s="254">
        <v>866</v>
      </c>
      <c r="F101" s="231" t="s">
        <v>138</v>
      </c>
      <c r="G101" s="231" t="s">
        <v>97</v>
      </c>
      <c r="H101" s="231" t="s">
        <v>187</v>
      </c>
      <c r="I101" s="244" t="s">
        <v>338</v>
      </c>
      <c r="J101" s="231" t="s">
        <v>131</v>
      </c>
      <c r="K101" s="246">
        <f>K102</f>
        <v>2000</v>
      </c>
      <c r="L101" s="246">
        <f>L102</f>
        <v>0</v>
      </c>
      <c r="M101" s="303">
        <f>M102</f>
        <v>2</v>
      </c>
      <c r="N101" s="299"/>
    </row>
    <row r="102" spans="1:14" ht="14.25" customHeight="1" x14ac:dyDescent="0.2">
      <c r="A102" s="252"/>
      <c r="B102" s="262" t="s">
        <v>55</v>
      </c>
      <c r="C102" s="229">
        <v>63</v>
      </c>
      <c r="D102" s="229">
        <v>0</v>
      </c>
      <c r="E102" s="254">
        <v>866</v>
      </c>
      <c r="F102" s="231" t="s">
        <v>138</v>
      </c>
      <c r="G102" s="231" t="s">
        <v>97</v>
      </c>
      <c r="H102" s="231" t="s">
        <v>187</v>
      </c>
      <c r="I102" s="244" t="s">
        <v>338</v>
      </c>
      <c r="J102" s="231" t="s">
        <v>132</v>
      </c>
      <c r="K102" s="246">
        <f>'[1]7.ФС'!S117</f>
        <v>2000</v>
      </c>
      <c r="L102" s="246">
        <f>'[1]7.ФС'!T117</f>
        <v>0</v>
      </c>
      <c r="M102" s="303">
        <v>2</v>
      </c>
      <c r="N102" s="299"/>
    </row>
    <row r="103" spans="1:14" x14ac:dyDescent="0.2">
      <c r="A103" s="282"/>
      <c r="B103" s="280" t="s">
        <v>193</v>
      </c>
      <c r="C103" s="280"/>
      <c r="D103" s="280"/>
      <c r="E103" s="254"/>
      <c r="F103" s="237"/>
      <c r="G103" s="237"/>
      <c r="H103" s="237"/>
      <c r="I103" s="248"/>
      <c r="J103" s="237"/>
      <c r="K103" s="239" t="e">
        <f>K10+K48+K55+K68+K60+K86+K93+K98+#REF!</f>
        <v>#REF!</v>
      </c>
      <c r="L103" s="239" t="e">
        <f>L10+L48+L55+L68+L60+L86+L93+L98+#REF!</f>
        <v>#REF!</v>
      </c>
      <c r="M103" s="300">
        <f>M10+M48+M55+M68+M60+M86+M93+M98</f>
        <v>4458.1729999999998</v>
      </c>
      <c r="N103" s="299"/>
    </row>
    <row r="104" spans="1:14" hidden="1" x14ac:dyDescent="0.2">
      <c r="E104" s="283"/>
      <c r="K104" s="285" t="e">
        <f>#REF!+K102+K97+K85+K82+K79+K76+K72+K67+K63+K59+K54+K52+K44+#REF!+#REF!+#REF!+K37+K34+K30+K24+K21+K19+K17+#REF!</f>
        <v>#REF!</v>
      </c>
      <c r="L104" s="285" t="e">
        <f>#REF!+L102+L97+L85+L82+L79+L76+L72+L67+L63+L59+L54+L52+L44+#REF!+#REF!+#REF!+L37+L34+L30+L24+L21+L19+L17+#REF!</f>
        <v>#REF!</v>
      </c>
      <c r="M104" s="311" t="e">
        <f>#REF!+M102+M97+M85+M82+M79+M76+M72+M67+M63+M59+M54+M52+M44+#REF!+#REF!+#REF!+M37+M34+M30+M24+M21+M19+M17+#REF!</f>
        <v>#REF!</v>
      </c>
      <c r="N104" s="299"/>
    </row>
    <row r="105" spans="1:14" hidden="1" x14ac:dyDescent="0.2">
      <c r="B105" s="50" t="s">
        <v>295</v>
      </c>
      <c r="E105" s="283"/>
      <c r="K105" s="286">
        <f>K48+K64+K70</f>
        <v>2240633.75</v>
      </c>
      <c r="L105" s="286">
        <f>L48+L64+L70</f>
        <v>0</v>
      </c>
      <c r="M105" s="312">
        <f>M48+M64+M70</f>
        <v>2329.335</v>
      </c>
      <c r="N105" s="299"/>
    </row>
    <row r="106" spans="1:14" hidden="1" x14ac:dyDescent="0.2">
      <c r="K106" s="286" t="e">
        <f>#REF!/(K103-K105)*100</f>
        <v>#REF!</v>
      </c>
      <c r="L106" s="286" t="e">
        <f>#REF!/(L103-L105)*100</f>
        <v>#REF!</v>
      </c>
      <c r="M106" s="312" t="e">
        <f>#REF!/(M103-M105)*100</f>
        <v>#REF!</v>
      </c>
      <c r="N106" s="299"/>
    </row>
    <row r="107" spans="1:14" hidden="1" x14ac:dyDescent="0.2">
      <c r="K107" s="286"/>
      <c r="L107" s="286"/>
      <c r="M107" s="312"/>
      <c r="N107" s="299"/>
    </row>
    <row r="108" spans="1:14" hidden="1" x14ac:dyDescent="0.2">
      <c r="B108" s="50" t="s">
        <v>296</v>
      </c>
      <c r="K108" s="286" t="e">
        <f>#REF!+K15+K49</f>
        <v>#REF!</v>
      </c>
      <c r="L108" s="286" t="e">
        <f>#REF!+L15+L49</f>
        <v>#REF!</v>
      </c>
      <c r="M108" s="312" t="e">
        <f>#REF!+M15+M49</f>
        <v>#REF!</v>
      </c>
      <c r="N108" s="299"/>
    </row>
    <row r="109" spans="1:14" hidden="1" x14ac:dyDescent="0.2">
      <c r="K109" s="286"/>
      <c r="L109" s="287"/>
      <c r="M109" s="304"/>
      <c r="N109" s="299"/>
    </row>
    <row r="110" spans="1:14" hidden="1" x14ac:dyDescent="0.2">
      <c r="B110" s="50" t="s">
        <v>297</v>
      </c>
      <c r="K110" s="286">
        <f>K34+K37+K44+K102</f>
        <v>4800</v>
      </c>
      <c r="L110" s="286">
        <f>L34+L37+L44+L102</f>
        <v>0</v>
      </c>
      <c r="M110" s="312">
        <f>M34+M37+M44+M102</f>
        <v>4.8</v>
      </c>
      <c r="N110" s="299"/>
    </row>
    <row r="111" spans="1:14" hidden="1" x14ac:dyDescent="0.2">
      <c r="K111" s="286">
        <v>2967099</v>
      </c>
      <c r="L111" s="287">
        <v>3168941</v>
      </c>
      <c r="M111" s="304">
        <v>3436589</v>
      </c>
      <c r="N111" s="299"/>
    </row>
    <row r="112" spans="1:14" hidden="1" x14ac:dyDescent="0.2">
      <c r="J112" s="152" t="s">
        <v>298</v>
      </c>
      <c r="K112" s="288"/>
      <c r="L112" s="288"/>
      <c r="M112" s="156"/>
      <c r="N112" s="299"/>
    </row>
    <row r="113" spans="10:14" hidden="1" x14ac:dyDescent="0.2">
      <c r="J113" s="152" t="s">
        <v>106</v>
      </c>
      <c r="K113" s="288" t="e">
        <f>#REF!+K17+K52</f>
        <v>#REF!</v>
      </c>
      <c r="L113" s="288" t="e">
        <f>#REF!+L17+L52</f>
        <v>#REF!</v>
      </c>
      <c r="M113" s="156" t="e">
        <f>#REF!+M17+M52</f>
        <v>#REF!</v>
      </c>
      <c r="N113" s="299"/>
    </row>
    <row r="114" spans="10:14" hidden="1" x14ac:dyDescent="0.2">
      <c r="J114" s="152" t="s">
        <v>119</v>
      </c>
      <c r="K114" s="288">
        <f>K19+K24+K54+K67+K72+K76+K82</f>
        <v>2776000.46</v>
      </c>
      <c r="L114" s="288">
        <f>L19+L24+L54+L67+L72+L76+L82</f>
        <v>29000</v>
      </c>
      <c r="M114" s="156">
        <f>M19+M24+M54+M67+M72+M76+M82</f>
        <v>2987.1460000000002</v>
      </c>
      <c r="N114" s="299"/>
    </row>
    <row r="115" spans="10:14" hidden="1" x14ac:dyDescent="0.2">
      <c r="J115" s="152" t="s">
        <v>183</v>
      </c>
      <c r="K115" s="288">
        <f>K97</f>
        <v>109415</v>
      </c>
      <c r="L115" s="288">
        <f>L97</f>
        <v>0</v>
      </c>
      <c r="M115" s="156">
        <f>M97</f>
        <v>109.41500000000001</v>
      </c>
      <c r="N115" s="299"/>
    </row>
    <row r="116" spans="10:14" hidden="1" x14ac:dyDescent="0.2">
      <c r="J116" s="152" t="s">
        <v>132</v>
      </c>
      <c r="K116" s="288">
        <f>K34+K37+K44+K102</f>
        <v>4800</v>
      </c>
      <c r="L116" s="288">
        <f>L34+L37+L44+L102</f>
        <v>0</v>
      </c>
      <c r="M116" s="156">
        <f>M34+M37+M44+M102</f>
        <v>4.8</v>
      </c>
      <c r="N116" s="299"/>
    </row>
    <row r="117" spans="10:14" hidden="1" x14ac:dyDescent="0.2">
      <c r="J117" s="152" t="s">
        <v>125</v>
      </c>
      <c r="K117" s="288" t="e">
        <f>K21+K30+#REF!</f>
        <v>#REF!</v>
      </c>
      <c r="L117" s="288" t="e">
        <f>L21+L30+#REF!</f>
        <v>#REF!</v>
      </c>
      <c r="M117" s="156" t="e">
        <f>M21+M30+#REF!</f>
        <v>#REF!</v>
      </c>
      <c r="N117" s="299"/>
    </row>
    <row r="118" spans="10:14" hidden="1" x14ac:dyDescent="0.2">
      <c r="J118" s="152" t="s">
        <v>136</v>
      </c>
      <c r="K118" s="288" t="e">
        <f>#REF!</f>
        <v>#REF!</v>
      </c>
      <c r="L118" s="288" t="e">
        <f>#REF!</f>
        <v>#REF!</v>
      </c>
      <c r="M118" s="156" t="e">
        <f>#REF!</f>
        <v>#REF!</v>
      </c>
      <c r="N118" s="299"/>
    </row>
    <row r="119" spans="10:14" hidden="1" x14ac:dyDescent="0.2">
      <c r="J119" s="152" t="s">
        <v>294</v>
      </c>
      <c r="K119" s="288" t="e">
        <f>#REF!</f>
        <v>#REF!</v>
      </c>
      <c r="L119" s="288" t="e">
        <f>#REF!</f>
        <v>#REF!</v>
      </c>
      <c r="M119" s="156" t="e">
        <f>#REF!</f>
        <v>#REF!</v>
      </c>
      <c r="N119" s="299"/>
    </row>
    <row r="120" spans="10:14" hidden="1" x14ac:dyDescent="0.2">
      <c r="J120" s="152"/>
      <c r="K120" s="288"/>
      <c r="L120" s="288"/>
      <c r="M120" s="156"/>
      <c r="N120" s="299"/>
    </row>
    <row r="121" spans="10:14" hidden="1" x14ac:dyDescent="0.2">
      <c r="J121" s="152"/>
      <c r="K121" s="288" t="e">
        <f>SUM(K112:K119)</f>
        <v>#REF!</v>
      </c>
      <c r="L121" s="288" t="e">
        <f>SUM(L112:L119)</f>
        <v>#REF!</v>
      </c>
      <c r="M121" s="156" t="e">
        <f>SUM(M112:M119)</f>
        <v>#REF!</v>
      </c>
      <c r="N121" s="299"/>
    </row>
    <row r="122" spans="10:14" hidden="1" x14ac:dyDescent="0.2">
      <c r="J122" s="152"/>
      <c r="K122" s="288" t="e">
        <f>K111-K121</f>
        <v>#REF!</v>
      </c>
      <c r="L122" s="288" t="e">
        <f>L111-L121</f>
        <v>#REF!</v>
      </c>
      <c r="M122" s="156" t="e">
        <f>M111-M121</f>
        <v>#REF!</v>
      </c>
      <c r="N122" s="299"/>
    </row>
    <row r="123" spans="10:14" hidden="1" x14ac:dyDescent="0.2">
      <c r="K123" s="289"/>
      <c r="L123" s="289"/>
      <c r="M123" s="313"/>
      <c r="N123" s="299"/>
    </row>
    <row r="124" spans="10:14" x14ac:dyDescent="0.2">
      <c r="K124" s="289"/>
      <c r="L124" s="289"/>
      <c r="M124" s="313"/>
      <c r="N124" s="299"/>
    </row>
    <row r="125" spans="10:14" x14ac:dyDescent="0.2">
      <c r="K125" s="289"/>
      <c r="L125" s="289"/>
      <c r="M125" s="313"/>
      <c r="N125" s="299"/>
    </row>
    <row r="126" spans="10:14" x14ac:dyDescent="0.2">
      <c r="K126" s="289"/>
      <c r="L126" s="289"/>
      <c r="M126" s="289"/>
    </row>
    <row r="127" spans="10:14" x14ac:dyDescent="0.2">
      <c r="K127" s="289"/>
      <c r="L127" s="289"/>
      <c r="M127" s="289"/>
    </row>
    <row r="128" spans="10:14" x14ac:dyDescent="0.2">
      <c r="K128" s="289"/>
      <c r="L128" s="289"/>
      <c r="M128" s="289"/>
    </row>
    <row r="129" spans="11:13" x14ac:dyDescent="0.2">
      <c r="K129" s="289"/>
      <c r="L129" s="289"/>
      <c r="M129" s="289"/>
    </row>
    <row r="130" spans="11:13" x14ac:dyDescent="0.2">
      <c r="K130" s="289"/>
      <c r="L130" s="289"/>
      <c r="M130" s="289"/>
    </row>
    <row r="131" spans="11:13" x14ac:dyDescent="0.2">
      <c r="K131" s="289"/>
      <c r="L131" s="289"/>
      <c r="M131" s="289"/>
    </row>
    <row r="132" spans="11:13" x14ac:dyDescent="0.2">
      <c r="K132" s="289"/>
      <c r="L132" s="289"/>
      <c r="M132" s="289"/>
    </row>
    <row r="133" spans="11:13" x14ac:dyDescent="0.2">
      <c r="K133" s="289"/>
      <c r="L133" s="289"/>
      <c r="M133" s="289"/>
    </row>
    <row r="134" spans="11:13" x14ac:dyDescent="0.2">
      <c r="K134" s="289"/>
      <c r="L134" s="289"/>
      <c r="M134" s="289"/>
    </row>
    <row r="135" spans="11:13" x14ac:dyDescent="0.2">
      <c r="K135" s="289"/>
      <c r="L135" s="289"/>
      <c r="M135" s="289"/>
    </row>
    <row r="136" spans="11:13" x14ac:dyDescent="0.2">
      <c r="K136" s="289"/>
      <c r="L136" s="289"/>
      <c r="M136" s="289"/>
    </row>
    <row r="137" spans="11:13" x14ac:dyDescent="0.2">
      <c r="K137" s="289"/>
      <c r="L137" s="289"/>
      <c r="M137" s="289"/>
    </row>
    <row r="138" spans="11:13" x14ac:dyDescent="0.2">
      <c r="K138" s="289"/>
      <c r="L138" s="289"/>
      <c r="M138" s="289"/>
    </row>
    <row r="139" spans="11:13" x14ac:dyDescent="0.2">
      <c r="K139" s="289"/>
      <c r="L139" s="289"/>
      <c r="M139" s="289"/>
    </row>
    <row r="140" spans="11:13" x14ac:dyDescent="0.2">
      <c r="K140" s="289"/>
      <c r="L140" s="289"/>
      <c r="M140" s="289"/>
    </row>
    <row r="141" spans="11:13" x14ac:dyDescent="0.2">
      <c r="K141" s="289"/>
      <c r="L141" s="289"/>
      <c r="M141" s="289"/>
    </row>
    <row r="142" spans="11:13" x14ac:dyDescent="0.2">
      <c r="K142" s="289"/>
      <c r="L142" s="289"/>
      <c r="M142" s="289"/>
    </row>
    <row r="143" spans="11:13" x14ac:dyDescent="0.2">
      <c r="K143" s="289"/>
      <c r="L143" s="289"/>
      <c r="M143" s="289"/>
    </row>
    <row r="144" spans="11:13" x14ac:dyDescent="0.2">
      <c r="K144" s="289"/>
      <c r="L144" s="289"/>
      <c r="M144" s="289"/>
    </row>
  </sheetData>
  <mergeCells count="22">
    <mergeCell ref="A6:M6"/>
    <mergeCell ref="E2:K2"/>
    <mergeCell ref="E3:M3"/>
    <mergeCell ref="E4:M4"/>
    <mergeCell ref="A8:B8"/>
    <mergeCell ref="A15:B15"/>
    <mergeCell ref="A35:B35"/>
    <mergeCell ref="A38:B38"/>
    <mergeCell ref="A10:B10"/>
    <mergeCell ref="A11:B11"/>
    <mergeCell ref="A98:B98"/>
    <mergeCell ref="A99:B99"/>
    <mergeCell ref="A65:B65"/>
    <mergeCell ref="A68:B68"/>
    <mergeCell ref="A69:B69"/>
    <mergeCell ref="A73:B73"/>
    <mergeCell ref="A80:B80"/>
    <mergeCell ref="B42:C42"/>
    <mergeCell ref="A60:B60"/>
    <mergeCell ref="A64:B64"/>
    <mergeCell ref="A70:B70"/>
    <mergeCell ref="A74:B74"/>
  </mergeCells>
  <pageMargins left="0.35433070866141736" right="0.31496062992125984" top="0.35433070866141736" bottom="0.23622047244094491" header="0.27559055118110237" footer="0.23622047244094491"/>
  <pageSetup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BP135"/>
  <sheetViews>
    <sheetView topLeftCell="B95" workbookViewId="0">
      <selection activeCell="N127" sqref="N127"/>
    </sheetView>
  </sheetViews>
  <sheetFormatPr defaultRowHeight="14.25" x14ac:dyDescent="0.2"/>
  <cols>
    <col min="1" max="1" width="4.7109375" style="48" hidden="1" customWidth="1"/>
    <col min="2" max="2" width="64.7109375" style="49" customWidth="1"/>
    <col min="3" max="3" width="4.85546875" style="50" hidden="1" customWidth="1"/>
    <col min="4" max="4" width="0.85546875" style="50" hidden="1" customWidth="1"/>
    <col min="5" max="5" width="2" style="51" hidden="1" customWidth="1"/>
    <col min="6" max="6" width="4.85546875" style="144" customWidth="1"/>
    <col min="7" max="7" width="4.5703125" style="144" customWidth="1"/>
    <col min="8" max="8" width="5.7109375" style="144" hidden="1" customWidth="1"/>
    <col min="9" max="9" width="12.5703125" style="141" customWidth="1"/>
    <col min="10" max="10" width="4.42578125" style="142" customWidth="1"/>
    <col min="11" max="11" width="12.28515625" style="152" hidden="1" customWidth="1"/>
    <col min="12" max="13" width="12.140625" style="48" hidden="1" customWidth="1"/>
    <col min="14" max="14" width="13.5703125" style="48" customWidth="1"/>
    <col min="15" max="15" width="11.140625" style="48" hidden="1" customWidth="1"/>
    <col min="16" max="16" width="0" style="48" hidden="1" customWidth="1"/>
    <col min="17" max="16384" width="9.140625" style="48"/>
  </cols>
  <sheetData>
    <row r="1" spans="1:16" ht="12.75" customHeight="1" x14ac:dyDescent="0.2">
      <c r="F1" s="346" t="s">
        <v>194</v>
      </c>
      <c r="G1" s="346"/>
      <c r="H1" s="346"/>
      <c r="I1" s="346"/>
      <c r="J1" s="346"/>
      <c r="K1" s="346"/>
      <c r="L1" s="346"/>
      <c r="M1" s="346"/>
      <c r="N1" s="346"/>
    </row>
    <row r="2" spans="1:16" ht="57" customHeight="1" x14ac:dyDescent="0.2">
      <c r="F2" s="341" t="s">
        <v>257</v>
      </c>
      <c r="G2" s="341"/>
      <c r="H2" s="341"/>
      <c r="I2" s="341"/>
      <c r="J2" s="341"/>
      <c r="K2" s="341"/>
      <c r="L2" s="341"/>
      <c r="M2" s="341"/>
      <c r="N2" s="341"/>
      <c r="O2" s="341"/>
      <c r="P2" s="153"/>
    </row>
    <row r="4" spans="1:16" ht="16.5" hidden="1" customHeight="1" x14ac:dyDescent="0.2">
      <c r="E4" s="342" t="s">
        <v>196</v>
      </c>
      <c r="F4" s="342"/>
      <c r="G4" s="342"/>
      <c r="H4" s="342"/>
      <c r="I4" s="342"/>
      <c r="J4" s="342"/>
      <c r="K4" s="342"/>
      <c r="L4" s="146"/>
      <c r="M4" s="146"/>
    </row>
    <row r="5" spans="1:16" ht="61.5" hidden="1" customHeight="1" x14ac:dyDescent="0.2">
      <c r="E5" s="343" t="s">
        <v>197</v>
      </c>
      <c r="F5" s="343"/>
      <c r="G5" s="343"/>
      <c r="H5" s="343"/>
      <c r="I5" s="343"/>
      <c r="J5" s="343"/>
      <c r="K5" s="343"/>
      <c r="L5" s="343"/>
      <c r="M5" s="343"/>
      <c r="N5" s="343"/>
      <c r="O5" s="343"/>
    </row>
    <row r="6" spans="1:16" ht="9" hidden="1" customHeight="1" x14ac:dyDescent="0.2">
      <c r="E6" s="53"/>
      <c r="F6" s="54"/>
      <c r="G6" s="54"/>
      <c r="H6" s="54"/>
      <c r="I6" s="55"/>
      <c r="J6" s="55"/>
      <c r="K6" s="147"/>
      <c r="L6" s="147"/>
      <c r="M6" s="147"/>
    </row>
    <row r="7" spans="1:16" ht="41.25" customHeight="1" x14ac:dyDescent="0.2">
      <c r="A7" s="330" t="s">
        <v>274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</row>
    <row r="8" spans="1:16" ht="15" customHeight="1" x14ac:dyDescent="0.2">
      <c r="A8" s="56"/>
      <c r="B8" s="57"/>
      <c r="C8" s="58"/>
      <c r="D8" s="58"/>
      <c r="F8" s="59"/>
      <c r="G8" s="59"/>
      <c r="H8" s="59"/>
      <c r="I8" s="60"/>
      <c r="J8" s="60"/>
      <c r="K8" s="48"/>
      <c r="L8" s="56"/>
      <c r="M8" s="56"/>
      <c r="O8" s="148" t="s">
        <v>81</v>
      </c>
    </row>
    <row r="9" spans="1:16" s="65" customFormat="1" ht="30" customHeight="1" x14ac:dyDescent="0.2">
      <c r="A9" s="344" t="s">
        <v>10</v>
      </c>
      <c r="B9" s="345"/>
      <c r="C9" s="61" t="s">
        <v>82</v>
      </c>
      <c r="D9" s="61" t="s">
        <v>83</v>
      </c>
      <c r="E9" s="62" t="s">
        <v>84</v>
      </c>
      <c r="F9" s="63" t="s">
        <v>85</v>
      </c>
      <c r="G9" s="63" t="s">
        <v>86</v>
      </c>
      <c r="H9" s="63" t="s">
        <v>87</v>
      </c>
      <c r="I9" s="64" t="s">
        <v>88</v>
      </c>
      <c r="J9" s="64" t="s">
        <v>89</v>
      </c>
      <c r="K9" s="66" t="s">
        <v>90</v>
      </c>
      <c r="L9" s="66" t="s">
        <v>91</v>
      </c>
      <c r="M9" s="66" t="s">
        <v>92</v>
      </c>
      <c r="N9" s="44" t="s">
        <v>59</v>
      </c>
      <c r="O9" s="66" t="s">
        <v>198</v>
      </c>
    </row>
    <row r="10" spans="1:16" s="65" customFormat="1" ht="20.25" hidden="1" customHeight="1" x14ac:dyDescent="0.2">
      <c r="A10" s="66"/>
      <c r="B10" s="67" t="s">
        <v>93</v>
      </c>
      <c r="C10" s="68">
        <v>63</v>
      </c>
      <c r="D10" s="61"/>
      <c r="E10" s="62"/>
      <c r="F10" s="63"/>
      <c r="G10" s="63"/>
      <c r="H10" s="63"/>
      <c r="I10" s="64"/>
      <c r="J10" s="64"/>
      <c r="K10" s="149" t="e">
        <f>K11</f>
        <v>#REF!</v>
      </c>
      <c r="L10" s="149" t="e">
        <f>L11</f>
        <v>#REF!</v>
      </c>
      <c r="M10" s="149" t="e">
        <f>M11</f>
        <v>#REF!</v>
      </c>
      <c r="N10" s="149">
        <f>N11</f>
        <v>3103.6669999999995</v>
      </c>
      <c r="O10" s="149" t="e">
        <f>O11</f>
        <v>#REF!</v>
      </c>
    </row>
    <row r="11" spans="1:16" s="65" customFormat="1" ht="17.25" customHeight="1" x14ac:dyDescent="0.2">
      <c r="A11" s="69"/>
      <c r="B11" s="67" t="s">
        <v>195</v>
      </c>
      <c r="C11" s="70">
        <v>63</v>
      </c>
      <c r="D11" s="70">
        <v>0</v>
      </c>
      <c r="E11" s="71">
        <v>863</v>
      </c>
      <c r="F11" s="72"/>
      <c r="G11" s="72"/>
      <c r="H11" s="72"/>
      <c r="I11" s="73"/>
      <c r="J11" s="73"/>
      <c r="K11" s="150" t="e">
        <f>K126</f>
        <v>#REF!</v>
      </c>
      <c r="L11" s="150" t="e">
        <f>L126</f>
        <v>#REF!</v>
      </c>
      <c r="M11" s="150" t="e">
        <f>M126</f>
        <v>#REF!</v>
      </c>
      <c r="N11" s="150">
        <f>N126</f>
        <v>3103.6669999999995</v>
      </c>
      <c r="O11" s="150" t="e">
        <f>O126</f>
        <v>#REF!</v>
      </c>
    </row>
    <row r="12" spans="1:16" s="79" customFormat="1" ht="15.75" customHeight="1" x14ac:dyDescent="0.2">
      <c r="A12" s="337" t="s">
        <v>94</v>
      </c>
      <c r="B12" s="338"/>
      <c r="C12" s="74">
        <v>63</v>
      </c>
      <c r="D12" s="74">
        <v>0</v>
      </c>
      <c r="E12" s="75">
        <v>863</v>
      </c>
      <c r="F12" s="76" t="s">
        <v>95</v>
      </c>
      <c r="G12" s="77"/>
      <c r="H12" s="77"/>
      <c r="I12" s="77"/>
      <c r="J12" s="77"/>
      <c r="K12" s="78">
        <f>K19+K43+K47+K13+K36</f>
        <v>1328.6089999999999</v>
      </c>
      <c r="L12" s="78">
        <f>L19+L43+L47+L13+L36</f>
        <v>1328.6089999999999</v>
      </c>
      <c r="M12" s="78">
        <f>M19+M43+M47+M13+M36</f>
        <v>1328.6089999999999</v>
      </c>
      <c r="N12" s="78">
        <f>N19+N43+N47+N13+N36+N40+N51</f>
        <v>1556.7759999999998</v>
      </c>
      <c r="O12" s="78">
        <f>O19+O43+O47+O13+O36</f>
        <v>1752.7510000000002</v>
      </c>
    </row>
    <row r="13" spans="1:16" s="52" customFormat="1" ht="26.25" customHeight="1" x14ac:dyDescent="0.2">
      <c r="A13" s="347" t="s">
        <v>96</v>
      </c>
      <c r="B13" s="348"/>
      <c r="C13" s="74">
        <v>63</v>
      </c>
      <c r="D13" s="74">
        <v>0</v>
      </c>
      <c r="E13" s="75">
        <v>863</v>
      </c>
      <c r="F13" s="80" t="s">
        <v>95</v>
      </c>
      <c r="G13" s="80" t="s">
        <v>112</v>
      </c>
      <c r="H13" s="80"/>
      <c r="I13" s="80"/>
      <c r="J13" s="73"/>
      <c r="K13" s="81">
        <f>K14</f>
        <v>411.11</v>
      </c>
      <c r="L13" s="81">
        <f>L14</f>
        <v>411.11</v>
      </c>
      <c r="M13" s="81">
        <f>M14</f>
        <v>411.11</v>
      </c>
      <c r="N13" s="81">
        <f>N14</f>
        <v>479.68400000000003</v>
      </c>
      <c r="O13" s="81">
        <f>O14</f>
        <v>411.11</v>
      </c>
    </row>
    <row r="14" spans="1:16" s="52" customFormat="1" ht="15.75" customHeight="1" x14ac:dyDescent="0.2">
      <c r="A14" s="82" t="s">
        <v>98</v>
      </c>
      <c r="B14" s="83" t="s">
        <v>99</v>
      </c>
      <c r="C14" s="84">
        <v>63</v>
      </c>
      <c r="D14" s="84">
        <v>0</v>
      </c>
      <c r="E14" s="85">
        <v>863</v>
      </c>
      <c r="F14" s="86" t="s">
        <v>95</v>
      </c>
      <c r="G14" s="86" t="s">
        <v>112</v>
      </c>
      <c r="H14" s="86" t="s">
        <v>100</v>
      </c>
      <c r="I14" s="87" t="s">
        <v>261</v>
      </c>
      <c r="J14" s="88" t="s">
        <v>102</v>
      </c>
      <c r="K14" s="81">
        <f t="shared" ref="K14:O15" si="0">K15</f>
        <v>411.11</v>
      </c>
      <c r="L14" s="81">
        <f t="shared" si="0"/>
        <v>411.11</v>
      </c>
      <c r="M14" s="81">
        <f t="shared" si="0"/>
        <v>411.11</v>
      </c>
      <c r="N14" s="81">
        <f t="shared" si="0"/>
        <v>479.68400000000003</v>
      </c>
      <c r="O14" s="81">
        <f t="shared" si="0"/>
        <v>411.11</v>
      </c>
    </row>
    <row r="15" spans="1:16" s="52" customFormat="1" ht="35.25" customHeight="1" x14ac:dyDescent="0.2">
      <c r="A15" s="89" t="s">
        <v>103</v>
      </c>
      <c r="B15" s="89" t="s">
        <v>103</v>
      </c>
      <c r="C15" s="84">
        <v>63</v>
      </c>
      <c r="D15" s="84">
        <v>0</v>
      </c>
      <c r="E15" s="85">
        <v>863</v>
      </c>
      <c r="F15" s="86" t="s">
        <v>95</v>
      </c>
      <c r="G15" s="86" t="s">
        <v>112</v>
      </c>
      <c r="H15" s="86" t="s">
        <v>100</v>
      </c>
      <c r="I15" s="87" t="s">
        <v>261</v>
      </c>
      <c r="J15" s="87" t="s">
        <v>104</v>
      </c>
      <c r="K15" s="81">
        <f t="shared" si="0"/>
        <v>411.11</v>
      </c>
      <c r="L15" s="81">
        <f t="shared" si="0"/>
        <v>411.11</v>
      </c>
      <c r="M15" s="81">
        <f t="shared" si="0"/>
        <v>411.11</v>
      </c>
      <c r="N15" s="81">
        <f t="shared" si="0"/>
        <v>479.68400000000003</v>
      </c>
      <c r="O15" s="81">
        <f t="shared" si="0"/>
        <v>411.11</v>
      </c>
    </row>
    <row r="16" spans="1:16" s="52" customFormat="1" ht="18" customHeight="1" x14ac:dyDescent="0.2">
      <c r="A16" s="89" t="s">
        <v>105</v>
      </c>
      <c r="B16" s="89" t="s">
        <v>105</v>
      </c>
      <c r="C16" s="84">
        <v>63</v>
      </c>
      <c r="D16" s="84">
        <v>0</v>
      </c>
      <c r="E16" s="85">
        <v>863</v>
      </c>
      <c r="F16" s="73" t="s">
        <v>95</v>
      </c>
      <c r="G16" s="73" t="s">
        <v>112</v>
      </c>
      <c r="H16" s="73" t="s">
        <v>100</v>
      </c>
      <c r="I16" s="87" t="s">
        <v>261</v>
      </c>
      <c r="J16" s="87" t="s">
        <v>106</v>
      </c>
      <c r="K16" s="81">
        <f>K17+K18</f>
        <v>411.11</v>
      </c>
      <c r="L16" s="81">
        <v>411.11</v>
      </c>
      <c r="M16" s="81">
        <v>411.11</v>
      </c>
      <c r="N16" s="81">
        <v>479.68400000000003</v>
      </c>
      <c r="O16" s="81">
        <f>O17+O18</f>
        <v>411.11</v>
      </c>
    </row>
    <row r="17" spans="1:15" s="52" customFormat="1" ht="26.25" hidden="1" customHeight="1" x14ac:dyDescent="0.2">
      <c r="A17" s="89"/>
      <c r="B17" s="89" t="s">
        <v>107</v>
      </c>
      <c r="C17" s="84">
        <v>63</v>
      </c>
      <c r="D17" s="84">
        <v>0</v>
      </c>
      <c r="E17" s="85">
        <v>863</v>
      </c>
      <c r="F17" s="73" t="s">
        <v>95</v>
      </c>
      <c r="G17" s="73" t="s">
        <v>97</v>
      </c>
      <c r="H17" s="73" t="s">
        <v>100</v>
      </c>
      <c r="I17" s="87" t="s">
        <v>101</v>
      </c>
      <c r="J17" s="87" t="s">
        <v>108</v>
      </c>
      <c r="K17" s="81">
        <v>316.68</v>
      </c>
      <c r="L17" s="81">
        <v>294</v>
      </c>
      <c r="M17" s="81">
        <v>294</v>
      </c>
      <c r="N17" s="81">
        <v>0</v>
      </c>
      <c r="O17" s="81">
        <f>K17+N17</f>
        <v>316.68</v>
      </c>
    </row>
    <row r="18" spans="1:15" s="52" customFormat="1" ht="25.5" hidden="1" customHeight="1" x14ac:dyDescent="0.2">
      <c r="A18" s="90"/>
      <c r="B18" s="89" t="s">
        <v>109</v>
      </c>
      <c r="C18" s="84">
        <v>63</v>
      </c>
      <c r="D18" s="84">
        <v>0</v>
      </c>
      <c r="E18" s="85">
        <v>863</v>
      </c>
      <c r="F18" s="73" t="s">
        <v>95</v>
      </c>
      <c r="G18" s="73" t="s">
        <v>97</v>
      </c>
      <c r="H18" s="73" t="s">
        <v>100</v>
      </c>
      <c r="I18" s="87" t="s">
        <v>101</v>
      </c>
      <c r="J18" s="87" t="s">
        <v>110</v>
      </c>
      <c r="K18" s="81">
        <v>94.43</v>
      </c>
      <c r="L18" s="81">
        <v>88.8</v>
      </c>
      <c r="M18" s="81">
        <v>88.8</v>
      </c>
      <c r="N18" s="81">
        <v>0</v>
      </c>
      <c r="O18" s="81">
        <f>K18+N18</f>
        <v>94.43</v>
      </c>
    </row>
    <row r="19" spans="1:15" s="91" customFormat="1" ht="26.25" customHeight="1" x14ac:dyDescent="0.2">
      <c r="A19" s="337" t="s">
        <v>111</v>
      </c>
      <c r="B19" s="338"/>
      <c r="C19" s="74">
        <v>63</v>
      </c>
      <c r="D19" s="74">
        <v>0</v>
      </c>
      <c r="E19" s="75">
        <v>863</v>
      </c>
      <c r="F19" s="76" t="s">
        <v>95</v>
      </c>
      <c r="G19" s="76" t="s">
        <v>112</v>
      </c>
      <c r="H19" s="76"/>
      <c r="I19" s="76"/>
      <c r="J19" s="76"/>
      <c r="K19" s="78">
        <f>K20</f>
        <v>911.49900000000002</v>
      </c>
      <c r="L19" s="78">
        <f>L20</f>
        <v>911.49900000000002</v>
      </c>
      <c r="M19" s="78">
        <f>M20</f>
        <v>911.49900000000002</v>
      </c>
      <c r="N19" s="78">
        <f>N20</f>
        <v>1054.1019999999999</v>
      </c>
      <c r="O19" s="78">
        <f>O20</f>
        <v>1331.951</v>
      </c>
    </row>
    <row r="20" spans="1:15" s="52" customFormat="1" ht="27" customHeight="1" x14ac:dyDescent="0.2">
      <c r="A20" s="335" t="s">
        <v>113</v>
      </c>
      <c r="B20" s="336"/>
      <c r="C20" s="84">
        <v>63</v>
      </c>
      <c r="D20" s="84">
        <v>0</v>
      </c>
      <c r="E20" s="85">
        <v>863</v>
      </c>
      <c r="F20" s="73" t="s">
        <v>95</v>
      </c>
      <c r="G20" s="73" t="s">
        <v>112</v>
      </c>
      <c r="H20" s="87" t="s">
        <v>114</v>
      </c>
      <c r="I20" s="87" t="s">
        <v>229</v>
      </c>
      <c r="J20" s="73"/>
      <c r="K20" s="81">
        <f>K21+K25+K28</f>
        <v>911.49900000000002</v>
      </c>
      <c r="L20" s="81">
        <f>L21+L25+L28</f>
        <v>911.49900000000002</v>
      </c>
      <c r="M20" s="81">
        <f>M21+M25+M28</f>
        <v>911.49900000000002</v>
      </c>
      <c r="N20" s="81">
        <f>N21+N25+N28+N31+N34</f>
        <v>1054.1019999999999</v>
      </c>
      <c r="O20" s="81">
        <f>O21+O25+O28</f>
        <v>1331.951</v>
      </c>
    </row>
    <row r="21" spans="1:15" s="52" customFormat="1" ht="36" customHeight="1" x14ac:dyDescent="0.2">
      <c r="A21" s="83"/>
      <c r="B21" s="89" t="s">
        <v>103</v>
      </c>
      <c r="C21" s="84">
        <v>63</v>
      </c>
      <c r="D21" s="84">
        <v>0</v>
      </c>
      <c r="E21" s="85">
        <v>863</v>
      </c>
      <c r="F21" s="86" t="s">
        <v>95</v>
      </c>
      <c r="G21" s="86" t="s">
        <v>112</v>
      </c>
      <c r="H21" s="87" t="s">
        <v>114</v>
      </c>
      <c r="I21" s="87" t="s">
        <v>229</v>
      </c>
      <c r="J21" s="73" t="s">
        <v>104</v>
      </c>
      <c r="K21" s="81">
        <f>K22</f>
        <v>657.79600000000005</v>
      </c>
      <c r="L21" s="81">
        <f>L22</f>
        <v>657.79600000000005</v>
      </c>
      <c r="M21" s="92">
        <f>M22</f>
        <v>657.79600000000005</v>
      </c>
      <c r="N21" s="81">
        <f>N22</f>
        <v>719.47699999999998</v>
      </c>
      <c r="O21" s="81">
        <f>O22</f>
        <v>657.79600000000005</v>
      </c>
    </row>
    <row r="22" spans="1:15" s="52" customFormat="1" ht="15" customHeight="1" x14ac:dyDescent="0.2">
      <c r="A22" s="93"/>
      <c r="B22" s="89" t="s">
        <v>105</v>
      </c>
      <c r="C22" s="84">
        <v>63</v>
      </c>
      <c r="D22" s="84">
        <v>0</v>
      </c>
      <c r="E22" s="85">
        <v>863</v>
      </c>
      <c r="F22" s="73" t="s">
        <v>95</v>
      </c>
      <c r="G22" s="73" t="s">
        <v>112</v>
      </c>
      <c r="H22" s="87" t="s">
        <v>114</v>
      </c>
      <c r="I22" s="87" t="s">
        <v>229</v>
      </c>
      <c r="J22" s="73" t="s">
        <v>106</v>
      </c>
      <c r="K22" s="81">
        <f>K23+K24</f>
        <v>657.79600000000005</v>
      </c>
      <c r="L22" s="81">
        <v>657.79600000000005</v>
      </c>
      <c r="M22" s="81">
        <v>657.79600000000005</v>
      </c>
      <c r="N22" s="81">
        <v>719.47699999999998</v>
      </c>
      <c r="O22" s="81">
        <f>O23+O24</f>
        <v>657.79600000000005</v>
      </c>
    </row>
    <row r="23" spans="1:15" s="52" customFormat="1" ht="24.75" hidden="1" customHeight="1" x14ac:dyDescent="0.2">
      <c r="A23" s="93"/>
      <c r="B23" s="89" t="s">
        <v>107</v>
      </c>
      <c r="C23" s="84">
        <v>63</v>
      </c>
      <c r="D23" s="84">
        <v>0</v>
      </c>
      <c r="E23" s="85">
        <v>863</v>
      </c>
      <c r="F23" s="73" t="s">
        <v>95</v>
      </c>
      <c r="G23" s="73" t="s">
        <v>112</v>
      </c>
      <c r="H23" s="87" t="s">
        <v>114</v>
      </c>
      <c r="I23" s="87" t="s">
        <v>115</v>
      </c>
      <c r="J23" s="73" t="s">
        <v>108</v>
      </c>
      <c r="K23" s="81">
        <v>505.66899999999998</v>
      </c>
      <c r="L23" s="81">
        <v>551.4</v>
      </c>
      <c r="M23" s="81">
        <v>551.4</v>
      </c>
      <c r="N23" s="81">
        <v>0</v>
      </c>
      <c r="O23" s="81">
        <f>K23+N23</f>
        <v>505.66899999999998</v>
      </c>
    </row>
    <row r="24" spans="1:15" s="52" customFormat="1" ht="24.75" hidden="1" customHeight="1" x14ac:dyDescent="0.2">
      <c r="A24" s="93"/>
      <c r="B24" s="89" t="s">
        <v>109</v>
      </c>
      <c r="C24" s="84">
        <v>63</v>
      </c>
      <c r="D24" s="84">
        <v>0</v>
      </c>
      <c r="E24" s="85">
        <v>863</v>
      </c>
      <c r="F24" s="73" t="s">
        <v>95</v>
      </c>
      <c r="G24" s="73" t="s">
        <v>112</v>
      </c>
      <c r="H24" s="87" t="s">
        <v>114</v>
      </c>
      <c r="I24" s="87" t="s">
        <v>115</v>
      </c>
      <c r="J24" s="73" t="s">
        <v>110</v>
      </c>
      <c r="K24" s="81">
        <v>152.12700000000001</v>
      </c>
      <c r="L24" s="81">
        <v>166.6</v>
      </c>
      <c r="M24" s="81">
        <v>166.6</v>
      </c>
      <c r="N24" s="81">
        <v>0</v>
      </c>
      <c r="O24" s="81">
        <f>K24+N24</f>
        <v>152.12700000000001</v>
      </c>
    </row>
    <row r="25" spans="1:15" s="52" customFormat="1" ht="25.5" customHeight="1" x14ac:dyDescent="0.2">
      <c r="A25" s="93"/>
      <c r="B25" s="94" t="s">
        <v>116</v>
      </c>
      <c r="C25" s="84">
        <v>63</v>
      </c>
      <c r="D25" s="84">
        <v>0</v>
      </c>
      <c r="E25" s="85">
        <v>863</v>
      </c>
      <c r="F25" s="73" t="s">
        <v>95</v>
      </c>
      <c r="G25" s="73" t="s">
        <v>112</v>
      </c>
      <c r="H25" s="87" t="s">
        <v>114</v>
      </c>
      <c r="I25" s="87" t="s">
        <v>229</v>
      </c>
      <c r="J25" s="73" t="s">
        <v>117</v>
      </c>
      <c r="K25" s="81">
        <f>K26</f>
        <v>241.685</v>
      </c>
      <c r="L25" s="81">
        <f>L26</f>
        <v>241.685</v>
      </c>
      <c r="M25" s="81">
        <f>M26</f>
        <v>241.685</v>
      </c>
      <c r="N25" s="81">
        <f>N26</f>
        <v>296.57400000000001</v>
      </c>
      <c r="O25" s="81">
        <f>O26</f>
        <v>636.40899999999999</v>
      </c>
    </row>
    <row r="26" spans="1:15" s="52" customFormat="1" ht="24" customHeight="1" x14ac:dyDescent="0.2">
      <c r="A26" s="93"/>
      <c r="B26" s="95" t="s">
        <v>118</v>
      </c>
      <c r="C26" s="84">
        <v>63</v>
      </c>
      <c r="D26" s="84">
        <v>0</v>
      </c>
      <c r="E26" s="85">
        <v>863</v>
      </c>
      <c r="F26" s="73" t="s">
        <v>95</v>
      </c>
      <c r="G26" s="73" t="s">
        <v>112</v>
      </c>
      <c r="H26" s="87" t="s">
        <v>114</v>
      </c>
      <c r="I26" s="87" t="s">
        <v>229</v>
      </c>
      <c r="J26" s="73" t="s">
        <v>119</v>
      </c>
      <c r="K26" s="81">
        <f>K27</f>
        <v>241.685</v>
      </c>
      <c r="L26" s="81">
        <v>241.685</v>
      </c>
      <c r="M26" s="81">
        <v>241.685</v>
      </c>
      <c r="N26" s="81">
        <v>296.57400000000001</v>
      </c>
      <c r="O26" s="81">
        <f>O27</f>
        <v>636.40899999999999</v>
      </c>
    </row>
    <row r="27" spans="1:15" s="52" customFormat="1" ht="15.75" hidden="1" customHeight="1" x14ac:dyDescent="0.2">
      <c r="A27" s="93"/>
      <c r="B27" s="95" t="s">
        <v>120</v>
      </c>
      <c r="C27" s="84">
        <v>63</v>
      </c>
      <c r="D27" s="84">
        <v>0</v>
      </c>
      <c r="E27" s="85">
        <v>863</v>
      </c>
      <c r="F27" s="73" t="s">
        <v>95</v>
      </c>
      <c r="G27" s="73" t="s">
        <v>112</v>
      </c>
      <c r="H27" s="87" t="s">
        <v>114</v>
      </c>
      <c r="I27" s="87" t="s">
        <v>115</v>
      </c>
      <c r="J27" s="73" t="s">
        <v>121</v>
      </c>
      <c r="K27" s="81">
        <v>241.685</v>
      </c>
      <c r="L27" s="81">
        <v>276.94299999999998</v>
      </c>
      <c r="M27" s="92">
        <v>277.84300000000002</v>
      </c>
      <c r="N27" s="81">
        <v>394.72399999999999</v>
      </c>
      <c r="O27" s="81">
        <f>K27+N27</f>
        <v>636.40899999999999</v>
      </c>
    </row>
    <row r="28" spans="1:15" s="52" customFormat="1" ht="15.75" customHeight="1" x14ac:dyDescent="0.2">
      <c r="A28" s="93"/>
      <c r="B28" s="96" t="s">
        <v>122</v>
      </c>
      <c r="C28" s="84">
        <v>63</v>
      </c>
      <c r="D28" s="84">
        <v>0</v>
      </c>
      <c r="E28" s="85">
        <v>863</v>
      </c>
      <c r="F28" s="73" t="s">
        <v>95</v>
      </c>
      <c r="G28" s="73" t="s">
        <v>112</v>
      </c>
      <c r="H28" s="87" t="s">
        <v>114</v>
      </c>
      <c r="I28" s="87" t="s">
        <v>229</v>
      </c>
      <c r="J28" s="73" t="s">
        <v>123</v>
      </c>
      <c r="K28" s="81">
        <f>K29</f>
        <v>12.018000000000001</v>
      </c>
      <c r="L28" s="81">
        <f>L29</f>
        <v>12.018000000000001</v>
      </c>
      <c r="M28" s="81">
        <f>M29</f>
        <v>12.018000000000001</v>
      </c>
      <c r="N28" s="81">
        <f>N29</f>
        <v>24.475000000000001</v>
      </c>
      <c r="O28" s="81">
        <f>O29</f>
        <v>37.746000000000002</v>
      </c>
    </row>
    <row r="29" spans="1:15" s="52" customFormat="1" ht="15.75" customHeight="1" x14ac:dyDescent="0.2">
      <c r="A29" s="93"/>
      <c r="B29" s="97" t="s">
        <v>124</v>
      </c>
      <c r="C29" s="84">
        <v>63</v>
      </c>
      <c r="D29" s="84">
        <v>0</v>
      </c>
      <c r="E29" s="85">
        <v>863</v>
      </c>
      <c r="F29" s="73" t="s">
        <v>95</v>
      </c>
      <c r="G29" s="73" t="s">
        <v>112</v>
      </c>
      <c r="H29" s="87" t="s">
        <v>114</v>
      </c>
      <c r="I29" s="87" t="s">
        <v>229</v>
      </c>
      <c r="J29" s="73" t="s">
        <v>125</v>
      </c>
      <c r="K29" s="81">
        <f>K30+K31+K32</f>
        <v>12.018000000000001</v>
      </c>
      <c r="L29" s="81">
        <v>12.018000000000001</v>
      </c>
      <c r="M29" s="81">
        <v>12.018000000000001</v>
      </c>
      <c r="N29" s="81">
        <v>24.475000000000001</v>
      </c>
      <c r="O29" s="81">
        <f>O30+O31+O32</f>
        <v>37.746000000000002</v>
      </c>
    </row>
    <row r="30" spans="1:15" s="52" customFormat="1" ht="15.75" customHeight="1" x14ac:dyDescent="0.2">
      <c r="A30" s="93"/>
      <c r="B30" s="97" t="s">
        <v>230</v>
      </c>
      <c r="C30" s="84">
        <v>862</v>
      </c>
      <c r="D30" s="84">
        <v>0</v>
      </c>
      <c r="E30" s="85">
        <v>863</v>
      </c>
      <c r="F30" s="73" t="s">
        <v>95</v>
      </c>
      <c r="G30" s="73" t="s">
        <v>112</v>
      </c>
      <c r="H30" s="87" t="s">
        <v>114</v>
      </c>
      <c r="I30" s="176" t="s">
        <v>231</v>
      </c>
      <c r="J30" s="73"/>
      <c r="K30" s="81">
        <v>4.5</v>
      </c>
      <c r="L30" s="81">
        <v>1.1000000000000001</v>
      </c>
      <c r="M30" s="92">
        <v>1.1000000000000001</v>
      </c>
      <c r="N30" s="81">
        <f>N31</f>
        <v>8.5760000000000005</v>
      </c>
      <c r="O30" s="81">
        <f>K30+N30</f>
        <v>13.076000000000001</v>
      </c>
    </row>
    <row r="31" spans="1:15" s="52" customFormat="1" ht="15.75" customHeight="1" x14ac:dyDescent="0.2">
      <c r="A31" s="93"/>
      <c r="B31" s="103" t="s">
        <v>146</v>
      </c>
      <c r="C31" s="84">
        <v>862</v>
      </c>
      <c r="D31" s="84">
        <v>0</v>
      </c>
      <c r="E31" s="85">
        <v>863</v>
      </c>
      <c r="F31" s="73" t="s">
        <v>95</v>
      </c>
      <c r="G31" s="73" t="s">
        <v>112</v>
      </c>
      <c r="H31" s="87" t="s">
        <v>114</v>
      </c>
      <c r="I31" s="176" t="s">
        <v>231</v>
      </c>
      <c r="J31" s="73" t="s">
        <v>117</v>
      </c>
      <c r="K31" s="81">
        <v>3.5179999999999998</v>
      </c>
      <c r="L31" s="81">
        <v>7.2</v>
      </c>
      <c r="M31" s="92">
        <v>7.2</v>
      </c>
      <c r="N31" s="81">
        <f>N32</f>
        <v>8.5760000000000005</v>
      </c>
      <c r="O31" s="81">
        <f>K31+N31</f>
        <v>12.094000000000001</v>
      </c>
    </row>
    <row r="32" spans="1:15" s="52" customFormat="1" ht="24.75" customHeight="1" x14ac:dyDescent="0.2">
      <c r="A32" s="93"/>
      <c r="B32" s="178" t="s">
        <v>118</v>
      </c>
      <c r="C32" s="84">
        <v>862</v>
      </c>
      <c r="D32" s="84">
        <v>0</v>
      </c>
      <c r="E32" s="85">
        <v>863</v>
      </c>
      <c r="F32" s="73" t="s">
        <v>95</v>
      </c>
      <c r="G32" s="73" t="s">
        <v>112</v>
      </c>
      <c r="H32" s="87" t="s">
        <v>114</v>
      </c>
      <c r="I32" s="176" t="s">
        <v>231</v>
      </c>
      <c r="J32" s="73" t="s">
        <v>119</v>
      </c>
      <c r="K32" s="81">
        <v>4</v>
      </c>
      <c r="L32" s="81">
        <v>4</v>
      </c>
      <c r="M32" s="92">
        <v>4</v>
      </c>
      <c r="N32" s="81">
        <v>8.5760000000000005</v>
      </c>
      <c r="O32" s="81">
        <f>K32+N32</f>
        <v>12.576000000000001</v>
      </c>
    </row>
    <row r="33" spans="1:68" s="52" customFormat="1" ht="15.75" customHeight="1" x14ac:dyDescent="0.2">
      <c r="A33" s="93"/>
      <c r="B33" s="179" t="s">
        <v>232</v>
      </c>
      <c r="C33" s="84">
        <v>862</v>
      </c>
      <c r="D33" s="84">
        <v>0</v>
      </c>
      <c r="E33" s="85">
        <v>863</v>
      </c>
      <c r="F33" s="73" t="s">
        <v>95</v>
      </c>
      <c r="G33" s="73" t="s">
        <v>112</v>
      </c>
      <c r="H33" s="87"/>
      <c r="I33" s="176" t="s">
        <v>233</v>
      </c>
      <c r="J33" s="73"/>
      <c r="K33" s="81"/>
      <c r="L33" s="81"/>
      <c r="M33" s="92"/>
      <c r="N33" s="81">
        <f>N35</f>
        <v>5</v>
      </c>
      <c r="O33" s="81"/>
    </row>
    <row r="34" spans="1:68" s="52" customFormat="1" ht="15.75" customHeight="1" x14ac:dyDescent="0.2">
      <c r="A34" s="93"/>
      <c r="B34" s="179" t="s">
        <v>122</v>
      </c>
      <c r="C34" s="84">
        <v>862</v>
      </c>
      <c r="D34" s="84">
        <v>0</v>
      </c>
      <c r="E34" s="85">
        <v>863</v>
      </c>
      <c r="F34" s="73" t="s">
        <v>95</v>
      </c>
      <c r="G34" s="73" t="s">
        <v>112</v>
      </c>
      <c r="H34" s="87"/>
      <c r="I34" s="176" t="s">
        <v>233</v>
      </c>
      <c r="J34" s="177" t="s">
        <v>123</v>
      </c>
      <c r="K34" s="81"/>
      <c r="L34" s="81"/>
      <c r="M34" s="92"/>
      <c r="N34" s="81">
        <f>N35</f>
        <v>5</v>
      </c>
      <c r="O34" s="81"/>
    </row>
    <row r="35" spans="1:68" s="52" customFormat="1" ht="15.75" customHeight="1" x14ac:dyDescent="0.2">
      <c r="A35" s="93"/>
      <c r="B35" s="180" t="s">
        <v>124</v>
      </c>
      <c r="C35" s="84">
        <v>862</v>
      </c>
      <c r="D35" s="84">
        <v>0</v>
      </c>
      <c r="E35" s="85">
        <v>863</v>
      </c>
      <c r="F35" s="73" t="s">
        <v>95</v>
      </c>
      <c r="G35" s="73" t="s">
        <v>112</v>
      </c>
      <c r="H35" s="87"/>
      <c r="I35" s="176" t="s">
        <v>233</v>
      </c>
      <c r="J35" s="177" t="s">
        <v>125</v>
      </c>
      <c r="K35" s="81"/>
      <c r="L35" s="81"/>
      <c r="M35" s="92"/>
      <c r="N35" s="81">
        <v>5</v>
      </c>
      <c r="O35" s="81"/>
    </row>
    <row r="36" spans="1:68" s="91" customFormat="1" ht="26.25" customHeight="1" x14ac:dyDescent="0.2">
      <c r="A36" s="98" t="s">
        <v>126</v>
      </c>
      <c r="B36" s="98" t="s">
        <v>126</v>
      </c>
      <c r="C36" s="74">
        <v>63</v>
      </c>
      <c r="D36" s="74">
        <v>0</v>
      </c>
      <c r="E36" s="75">
        <v>863</v>
      </c>
      <c r="F36" s="76" t="s">
        <v>95</v>
      </c>
      <c r="G36" s="76" t="s">
        <v>127</v>
      </c>
      <c r="H36" s="76"/>
      <c r="I36" s="76"/>
      <c r="J36" s="76"/>
      <c r="K36" s="78">
        <f t="shared" ref="K36:O38" si="1">K37</f>
        <v>3</v>
      </c>
      <c r="L36" s="78">
        <f t="shared" si="1"/>
        <v>3</v>
      </c>
      <c r="M36" s="78">
        <f t="shared" si="1"/>
        <v>3</v>
      </c>
      <c r="N36" s="78">
        <f>N37</f>
        <v>3</v>
      </c>
      <c r="O36" s="78">
        <f t="shared" si="1"/>
        <v>6</v>
      </c>
    </row>
    <row r="37" spans="1:68" s="91" customFormat="1" ht="36" customHeight="1" x14ac:dyDescent="0.2">
      <c r="A37" s="82" t="s">
        <v>128</v>
      </c>
      <c r="B37" s="90" t="s">
        <v>234</v>
      </c>
      <c r="C37" s="84">
        <v>63</v>
      </c>
      <c r="D37" s="84">
        <v>0</v>
      </c>
      <c r="E37" s="85">
        <v>863</v>
      </c>
      <c r="F37" s="73" t="s">
        <v>95</v>
      </c>
      <c r="G37" s="73" t="s">
        <v>127</v>
      </c>
      <c r="H37" s="73" t="s">
        <v>129</v>
      </c>
      <c r="I37" s="87" t="s">
        <v>235</v>
      </c>
      <c r="J37" s="73"/>
      <c r="K37" s="81">
        <f t="shared" si="1"/>
        <v>3</v>
      </c>
      <c r="L37" s="81">
        <f t="shared" si="1"/>
        <v>3</v>
      </c>
      <c r="M37" s="81">
        <f t="shared" si="1"/>
        <v>3</v>
      </c>
      <c r="N37" s="81">
        <f t="shared" si="1"/>
        <v>3</v>
      </c>
      <c r="O37" s="81">
        <f t="shared" si="1"/>
        <v>6</v>
      </c>
    </row>
    <row r="38" spans="1:68" s="52" customFormat="1" ht="14.25" customHeight="1" x14ac:dyDescent="0.2">
      <c r="A38" s="93"/>
      <c r="B38" s="99" t="s">
        <v>130</v>
      </c>
      <c r="C38" s="84">
        <v>63</v>
      </c>
      <c r="D38" s="84">
        <v>0</v>
      </c>
      <c r="E38" s="85">
        <v>863</v>
      </c>
      <c r="F38" s="73" t="s">
        <v>95</v>
      </c>
      <c r="G38" s="100" t="s">
        <v>127</v>
      </c>
      <c r="H38" s="73" t="s">
        <v>129</v>
      </c>
      <c r="I38" s="87" t="s">
        <v>235</v>
      </c>
      <c r="J38" s="73" t="s">
        <v>131</v>
      </c>
      <c r="K38" s="81">
        <f t="shared" si="1"/>
        <v>3</v>
      </c>
      <c r="L38" s="81">
        <f t="shared" si="1"/>
        <v>3</v>
      </c>
      <c r="M38" s="81">
        <f t="shared" si="1"/>
        <v>3</v>
      </c>
      <c r="N38" s="81">
        <f t="shared" si="1"/>
        <v>3</v>
      </c>
      <c r="O38" s="81">
        <f t="shared" si="1"/>
        <v>6</v>
      </c>
    </row>
    <row r="39" spans="1:68" s="52" customFormat="1" ht="16.5" customHeight="1" x14ac:dyDescent="0.2">
      <c r="A39" s="93"/>
      <c r="B39" s="101" t="s">
        <v>55</v>
      </c>
      <c r="C39" s="84">
        <v>63</v>
      </c>
      <c r="D39" s="84">
        <v>0</v>
      </c>
      <c r="E39" s="85">
        <v>863</v>
      </c>
      <c r="F39" s="73" t="s">
        <v>95</v>
      </c>
      <c r="G39" s="100" t="s">
        <v>127</v>
      </c>
      <c r="H39" s="73" t="s">
        <v>129</v>
      </c>
      <c r="I39" s="87" t="s">
        <v>235</v>
      </c>
      <c r="J39" s="73" t="s">
        <v>132</v>
      </c>
      <c r="K39" s="81">
        <v>3</v>
      </c>
      <c r="L39" s="81">
        <v>3</v>
      </c>
      <c r="M39" s="92">
        <v>3</v>
      </c>
      <c r="N39" s="81">
        <v>3</v>
      </c>
      <c r="O39" s="81">
        <f>K39+N39</f>
        <v>6</v>
      </c>
    </row>
    <row r="40" spans="1:68" s="52" customFormat="1" ht="39.75" customHeight="1" x14ac:dyDescent="0.2">
      <c r="A40" s="102"/>
      <c r="B40" s="183" t="s">
        <v>237</v>
      </c>
      <c r="C40" s="84"/>
      <c r="D40" s="84"/>
      <c r="E40" s="85"/>
      <c r="F40" s="76" t="s">
        <v>95</v>
      </c>
      <c r="G40" s="111" t="s">
        <v>127</v>
      </c>
      <c r="H40" s="76"/>
      <c r="I40" s="192" t="s">
        <v>236</v>
      </c>
      <c r="J40" s="73"/>
      <c r="K40" s="81"/>
      <c r="L40" s="81"/>
      <c r="M40" s="92"/>
      <c r="N40" s="78">
        <f>N41</f>
        <v>0.3</v>
      </c>
      <c r="O40" s="81"/>
    </row>
    <row r="41" spans="1:68" s="52" customFormat="1" ht="16.5" customHeight="1" x14ac:dyDescent="0.2">
      <c r="A41" s="102"/>
      <c r="B41" s="184" t="s">
        <v>130</v>
      </c>
      <c r="C41" s="84"/>
      <c r="D41" s="84"/>
      <c r="E41" s="85"/>
      <c r="F41" s="73" t="s">
        <v>95</v>
      </c>
      <c r="G41" s="100" t="s">
        <v>127</v>
      </c>
      <c r="H41" s="73"/>
      <c r="I41" s="182" t="s">
        <v>236</v>
      </c>
      <c r="J41" s="73" t="s">
        <v>131</v>
      </c>
      <c r="K41" s="81"/>
      <c r="L41" s="81"/>
      <c r="M41" s="92"/>
      <c r="N41" s="81">
        <f>N42</f>
        <v>0.3</v>
      </c>
      <c r="O41" s="81"/>
    </row>
    <row r="42" spans="1:68" s="52" customFormat="1" ht="15" customHeight="1" x14ac:dyDescent="0.2">
      <c r="A42" s="102"/>
      <c r="B42" s="185" t="s">
        <v>55</v>
      </c>
      <c r="C42" s="84"/>
      <c r="D42" s="84"/>
      <c r="E42" s="85"/>
      <c r="F42" s="73" t="s">
        <v>95</v>
      </c>
      <c r="G42" s="100" t="s">
        <v>127</v>
      </c>
      <c r="H42" s="73"/>
      <c r="I42" s="182" t="s">
        <v>236</v>
      </c>
      <c r="J42" s="177" t="s">
        <v>132</v>
      </c>
      <c r="K42" s="81"/>
      <c r="L42" s="81"/>
      <c r="M42" s="92"/>
      <c r="N42" s="81">
        <v>0.3</v>
      </c>
      <c r="O42" s="81"/>
    </row>
    <row r="43" spans="1:68" s="91" customFormat="1" ht="15.75" hidden="1" customHeight="1" x14ac:dyDescent="0.2">
      <c r="A43" s="337" t="s">
        <v>137</v>
      </c>
      <c r="B43" s="338"/>
      <c r="C43" s="74">
        <v>63</v>
      </c>
      <c r="D43" s="74">
        <v>0</v>
      </c>
      <c r="E43" s="75">
        <v>863</v>
      </c>
      <c r="F43" s="76" t="s">
        <v>95</v>
      </c>
      <c r="G43" s="76" t="s">
        <v>138</v>
      </c>
      <c r="H43" s="76"/>
      <c r="I43" s="76"/>
      <c r="J43" s="76"/>
      <c r="K43" s="78">
        <f t="shared" ref="K43:O45" si="2">K44</f>
        <v>3</v>
      </c>
      <c r="L43" s="78">
        <f t="shared" si="2"/>
        <v>3</v>
      </c>
      <c r="M43" s="78">
        <f t="shared" si="2"/>
        <v>3</v>
      </c>
      <c r="N43" s="78">
        <f t="shared" si="2"/>
        <v>0</v>
      </c>
      <c r="O43" s="78">
        <f t="shared" si="2"/>
        <v>3</v>
      </c>
    </row>
    <row r="44" spans="1:68" s="52" customFormat="1" ht="15.75" hidden="1" customHeight="1" x14ac:dyDescent="0.2">
      <c r="A44" s="339" t="s">
        <v>139</v>
      </c>
      <c r="B44" s="340"/>
      <c r="C44" s="84">
        <v>63</v>
      </c>
      <c r="D44" s="84">
        <v>0</v>
      </c>
      <c r="E44" s="85">
        <v>863</v>
      </c>
      <c r="F44" s="73" t="s">
        <v>95</v>
      </c>
      <c r="G44" s="73" t="s">
        <v>138</v>
      </c>
      <c r="H44" s="73" t="s">
        <v>140</v>
      </c>
      <c r="I44" s="87" t="s">
        <v>141</v>
      </c>
      <c r="J44" s="73"/>
      <c r="K44" s="81">
        <f t="shared" si="2"/>
        <v>3</v>
      </c>
      <c r="L44" s="81">
        <f t="shared" si="2"/>
        <v>3</v>
      </c>
      <c r="M44" s="81">
        <f t="shared" si="2"/>
        <v>3</v>
      </c>
      <c r="N44" s="81">
        <f t="shared" si="2"/>
        <v>0</v>
      </c>
      <c r="O44" s="81">
        <f t="shared" si="2"/>
        <v>3</v>
      </c>
    </row>
    <row r="45" spans="1:68" s="52" customFormat="1" ht="12.75" hidden="1" customHeight="1" x14ac:dyDescent="0.2">
      <c r="A45" s="93"/>
      <c r="B45" s="104" t="s">
        <v>122</v>
      </c>
      <c r="C45" s="84">
        <v>63</v>
      </c>
      <c r="D45" s="84">
        <v>0</v>
      </c>
      <c r="E45" s="85">
        <v>863</v>
      </c>
      <c r="F45" s="73" t="s">
        <v>95</v>
      </c>
      <c r="G45" s="73" t="s">
        <v>138</v>
      </c>
      <c r="H45" s="73" t="s">
        <v>140</v>
      </c>
      <c r="I45" s="87" t="s">
        <v>141</v>
      </c>
      <c r="J45" s="73" t="s">
        <v>123</v>
      </c>
      <c r="K45" s="81">
        <f t="shared" si="2"/>
        <v>3</v>
      </c>
      <c r="L45" s="81">
        <f t="shared" si="2"/>
        <v>3</v>
      </c>
      <c r="M45" s="81">
        <f t="shared" si="2"/>
        <v>3</v>
      </c>
      <c r="N45" s="81">
        <f t="shared" si="2"/>
        <v>0</v>
      </c>
      <c r="O45" s="81">
        <f t="shared" si="2"/>
        <v>3</v>
      </c>
    </row>
    <row r="46" spans="1:68" s="52" customFormat="1" ht="15.75" hidden="1" customHeight="1" x14ac:dyDescent="0.2">
      <c r="A46" s="93"/>
      <c r="B46" s="99" t="s">
        <v>142</v>
      </c>
      <c r="C46" s="84">
        <v>63</v>
      </c>
      <c r="D46" s="84">
        <v>0</v>
      </c>
      <c r="E46" s="85">
        <v>863</v>
      </c>
      <c r="F46" s="73" t="s">
        <v>95</v>
      </c>
      <c r="G46" s="73" t="s">
        <v>138</v>
      </c>
      <c r="H46" s="73" t="s">
        <v>140</v>
      </c>
      <c r="I46" s="87" t="s">
        <v>141</v>
      </c>
      <c r="J46" s="73" t="s">
        <v>143</v>
      </c>
      <c r="K46" s="81">
        <v>3</v>
      </c>
      <c r="L46" s="81">
        <v>3</v>
      </c>
      <c r="M46" s="81">
        <v>3</v>
      </c>
      <c r="N46" s="81">
        <v>0</v>
      </c>
      <c r="O46" s="81">
        <f>K46+N46</f>
        <v>3</v>
      </c>
    </row>
    <row r="47" spans="1:68" s="207" customFormat="1" ht="18.75" customHeight="1" x14ac:dyDescent="0.2">
      <c r="A47" s="200"/>
      <c r="B47" s="201" t="s">
        <v>262</v>
      </c>
      <c r="C47" s="202">
        <v>862</v>
      </c>
      <c r="D47" s="202"/>
      <c r="E47" s="202"/>
      <c r="F47" s="76" t="s">
        <v>95</v>
      </c>
      <c r="G47" s="203" t="s">
        <v>133</v>
      </c>
      <c r="H47" s="203" t="s">
        <v>133</v>
      </c>
      <c r="I47" s="204"/>
      <c r="J47" s="203"/>
      <c r="K47" s="205">
        <f t="shared" ref="K47:P49" si="3">K48</f>
        <v>0</v>
      </c>
      <c r="L47" s="205">
        <f t="shared" si="3"/>
        <v>0</v>
      </c>
      <c r="M47" s="205">
        <f t="shared" si="3"/>
        <v>0</v>
      </c>
      <c r="N47" s="78">
        <f t="shared" si="3"/>
        <v>0.69</v>
      </c>
      <c r="O47" s="205">
        <f t="shared" si="3"/>
        <v>0.69</v>
      </c>
      <c r="P47" s="205">
        <f t="shared" si="3"/>
        <v>0</v>
      </c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</row>
    <row r="48" spans="1:68" s="207" customFormat="1" ht="17.25" customHeight="1" x14ac:dyDescent="0.2">
      <c r="A48" s="200"/>
      <c r="B48" s="183" t="s">
        <v>134</v>
      </c>
      <c r="C48" s="69">
        <v>862</v>
      </c>
      <c r="D48" s="202"/>
      <c r="E48" s="202"/>
      <c r="F48" s="73" t="s">
        <v>95</v>
      </c>
      <c r="G48" s="177" t="s">
        <v>133</v>
      </c>
      <c r="H48" s="177" t="s">
        <v>133</v>
      </c>
      <c r="I48" s="182" t="s">
        <v>263</v>
      </c>
      <c r="J48" s="177"/>
      <c r="K48" s="206">
        <f t="shared" si="3"/>
        <v>0</v>
      </c>
      <c r="L48" s="206">
        <f t="shared" si="3"/>
        <v>0</v>
      </c>
      <c r="M48" s="206">
        <f t="shared" si="3"/>
        <v>0</v>
      </c>
      <c r="N48" s="81">
        <f t="shared" si="3"/>
        <v>0.69</v>
      </c>
      <c r="O48" s="206">
        <f t="shared" si="3"/>
        <v>0.69</v>
      </c>
      <c r="P48" s="206">
        <f t="shared" si="3"/>
        <v>0</v>
      </c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</row>
    <row r="49" spans="1:68" s="207" customFormat="1" ht="15" customHeight="1" x14ac:dyDescent="0.2">
      <c r="A49" s="200"/>
      <c r="B49" s="183" t="s">
        <v>122</v>
      </c>
      <c r="C49" s="69">
        <v>862</v>
      </c>
      <c r="D49" s="202"/>
      <c r="E49" s="202"/>
      <c r="F49" s="73" t="s">
        <v>95</v>
      </c>
      <c r="G49" s="177" t="s">
        <v>133</v>
      </c>
      <c r="H49" s="177" t="s">
        <v>133</v>
      </c>
      <c r="I49" s="182" t="s">
        <v>263</v>
      </c>
      <c r="J49" s="177" t="s">
        <v>123</v>
      </c>
      <c r="K49" s="206">
        <f t="shared" si="3"/>
        <v>0</v>
      </c>
      <c r="L49" s="206">
        <f t="shared" si="3"/>
        <v>0</v>
      </c>
      <c r="M49" s="206">
        <f t="shared" si="3"/>
        <v>0</v>
      </c>
      <c r="N49" s="81">
        <f t="shared" si="3"/>
        <v>0.69</v>
      </c>
      <c r="O49" s="206">
        <f t="shared" si="3"/>
        <v>0.69</v>
      </c>
      <c r="P49" s="206">
        <f t="shared" si="3"/>
        <v>0</v>
      </c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</row>
    <row r="50" spans="1:68" s="207" customFormat="1" ht="12.75" customHeight="1" x14ac:dyDescent="0.2">
      <c r="A50" s="200"/>
      <c r="B50" s="183" t="s">
        <v>135</v>
      </c>
      <c r="C50" s="69">
        <v>862</v>
      </c>
      <c r="D50" s="202"/>
      <c r="E50" s="202"/>
      <c r="F50" s="73" t="s">
        <v>95</v>
      </c>
      <c r="G50" s="177" t="s">
        <v>133</v>
      </c>
      <c r="H50" s="177" t="s">
        <v>133</v>
      </c>
      <c r="I50" s="182" t="s">
        <v>263</v>
      </c>
      <c r="J50" s="177" t="s">
        <v>136</v>
      </c>
      <c r="K50" s="206">
        <v>0</v>
      </c>
      <c r="L50" s="206">
        <v>0</v>
      </c>
      <c r="M50" s="206">
        <f>L50+K50</f>
        <v>0</v>
      </c>
      <c r="N50" s="81">
        <v>0.69</v>
      </c>
      <c r="O50" s="206">
        <f>N50+M50</f>
        <v>0.69</v>
      </c>
      <c r="P50" s="206">
        <v>0</v>
      </c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</row>
    <row r="51" spans="1:68" s="52" customFormat="1" ht="15" customHeight="1" x14ac:dyDescent="0.2">
      <c r="A51" s="93"/>
      <c r="B51" s="137" t="s">
        <v>144</v>
      </c>
      <c r="C51" s="158">
        <v>862</v>
      </c>
      <c r="D51" s="84"/>
      <c r="E51" s="85"/>
      <c r="F51" s="76" t="s">
        <v>95</v>
      </c>
      <c r="G51" s="111" t="s">
        <v>145</v>
      </c>
      <c r="H51" s="76"/>
      <c r="I51" s="151"/>
      <c r="J51" s="76"/>
      <c r="K51" s="78"/>
      <c r="L51" s="78"/>
      <c r="M51" s="78"/>
      <c r="N51" s="78">
        <f>N52+N55+N58</f>
        <v>19</v>
      </c>
      <c r="O51" s="81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</row>
    <row r="52" spans="1:68" s="207" customFormat="1" ht="24.75" customHeight="1" x14ac:dyDescent="0.2">
      <c r="A52" s="208"/>
      <c r="B52" s="209" t="s">
        <v>264</v>
      </c>
      <c r="C52" s="69">
        <v>862</v>
      </c>
      <c r="D52" s="69"/>
      <c r="E52" s="69"/>
      <c r="F52" s="73" t="s">
        <v>95</v>
      </c>
      <c r="G52" s="177" t="s">
        <v>145</v>
      </c>
      <c r="H52" s="177" t="s">
        <v>145</v>
      </c>
      <c r="I52" s="177" t="s">
        <v>265</v>
      </c>
      <c r="J52" s="177"/>
      <c r="K52" s="206">
        <v>0</v>
      </c>
      <c r="L52" s="206">
        <f>L54</f>
        <v>5000</v>
      </c>
      <c r="M52" s="206">
        <f>L52+K52</f>
        <v>5000</v>
      </c>
      <c r="N52" s="81">
        <f>N54</f>
        <v>3.5</v>
      </c>
      <c r="O52" s="205">
        <f t="shared" ref="O52:O57" si="4">N52+M52</f>
        <v>5003.5</v>
      </c>
      <c r="P52" s="205">
        <v>0</v>
      </c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</row>
    <row r="53" spans="1:68" s="207" customFormat="1" ht="26.25" customHeight="1" x14ac:dyDescent="0.2">
      <c r="A53" s="208"/>
      <c r="B53" s="209" t="s">
        <v>146</v>
      </c>
      <c r="C53" s="69">
        <v>862</v>
      </c>
      <c r="D53" s="69"/>
      <c r="E53" s="69"/>
      <c r="F53" s="73" t="s">
        <v>95</v>
      </c>
      <c r="G53" s="177" t="s">
        <v>145</v>
      </c>
      <c r="H53" s="177" t="s">
        <v>145</v>
      </c>
      <c r="I53" s="177" t="s">
        <v>265</v>
      </c>
      <c r="J53" s="177" t="s">
        <v>117</v>
      </c>
      <c r="K53" s="206">
        <v>0</v>
      </c>
      <c r="L53" s="206">
        <f>L54</f>
        <v>5000</v>
      </c>
      <c r="M53" s="206">
        <f>L53+K53</f>
        <v>5000</v>
      </c>
      <c r="N53" s="81">
        <f>N54</f>
        <v>3.5</v>
      </c>
      <c r="O53" s="205">
        <f t="shared" si="4"/>
        <v>5003.5</v>
      </c>
      <c r="P53" s="205">
        <v>0</v>
      </c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</row>
    <row r="54" spans="1:68" s="207" customFormat="1" ht="24.75" customHeight="1" x14ac:dyDescent="0.2">
      <c r="A54" s="208"/>
      <c r="B54" s="209" t="s">
        <v>118</v>
      </c>
      <c r="C54" s="69">
        <v>862</v>
      </c>
      <c r="D54" s="69"/>
      <c r="E54" s="69"/>
      <c r="F54" s="73" t="s">
        <v>95</v>
      </c>
      <c r="G54" s="177" t="s">
        <v>145</v>
      </c>
      <c r="H54" s="177" t="s">
        <v>145</v>
      </c>
      <c r="I54" s="177" t="s">
        <v>265</v>
      </c>
      <c r="J54" s="177" t="s">
        <v>119</v>
      </c>
      <c r="K54" s="206">
        <v>0</v>
      </c>
      <c r="L54" s="206">
        <v>5000</v>
      </c>
      <c r="M54" s="206">
        <f>L54+K54</f>
        <v>5000</v>
      </c>
      <c r="N54" s="81">
        <v>3.5</v>
      </c>
      <c r="O54" s="205">
        <f t="shared" si="4"/>
        <v>5003.5</v>
      </c>
      <c r="P54" s="205">
        <v>0</v>
      </c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</row>
    <row r="55" spans="1:68" s="207" customFormat="1" ht="37.5" customHeight="1" x14ac:dyDescent="0.2">
      <c r="A55" s="208"/>
      <c r="B55" s="209" t="s">
        <v>266</v>
      </c>
      <c r="C55" s="69">
        <v>862</v>
      </c>
      <c r="D55" s="69"/>
      <c r="E55" s="69"/>
      <c r="F55" s="73" t="s">
        <v>95</v>
      </c>
      <c r="G55" s="177" t="s">
        <v>145</v>
      </c>
      <c r="H55" s="177" t="s">
        <v>145</v>
      </c>
      <c r="I55" s="177" t="s">
        <v>267</v>
      </c>
      <c r="J55" s="177"/>
      <c r="K55" s="206"/>
      <c r="L55" s="206"/>
      <c r="M55" s="206"/>
      <c r="N55" s="81">
        <f>N57</f>
        <v>15</v>
      </c>
      <c r="O55" s="205">
        <f t="shared" si="4"/>
        <v>15</v>
      </c>
      <c r="P55" s="205">
        <f>P57</f>
        <v>0</v>
      </c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</row>
    <row r="56" spans="1:68" s="207" customFormat="1" ht="16.5" customHeight="1" x14ac:dyDescent="0.2">
      <c r="A56" s="208"/>
      <c r="B56" s="209" t="s">
        <v>122</v>
      </c>
      <c r="C56" s="69">
        <v>862</v>
      </c>
      <c r="D56" s="69"/>
      <c r="E56" s="69"/>
      <c r="F56" s="73" t="s">
        <v>95</v>
      </c>
      <c r="G56" s="177" t="s">
        <v>145</v>
      </c>
      <c r="H56" s="177" t="s">
        <v>145</v>
      </c>
      <c r="I56" s="177" t="s">
        <v>267</v>
      </c>
      <c r="J56" s="177" t="s">
        <v>123</v>
      </c>
      <c r="K56" s="206"/>
      <c r="L56" s="206"/>
      <c r="M56" s="206"/>
      <c r="N56" s="81">
        <f>N57</f>
        <v>15</v>
      </c>
      <c r="O56" s="205">
        <f t="shared" si="4"/>
        <v>15</v>
      </c>
      <c r="P56" s="205">
        <f>P57</f>
        <v>0</v>
      </c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</row>
    <row r="57" spans="1:68" s="207" customFormat="1" ht="17.25" customHeight="1" x14ac:dyDescent="0.2">
      <c r="A57" s="208"/>
      <c r="B57" s="210" t="s">
        <v>268</v>
      </c>
      <c r="C57" s="69">
        <v>862</v>
      </c>
      <c r="D57" s="69"/>
      <c r="E57" s="69"/>
      <c r="F57" s="73" t="s">
        <v>95</v>
      </c>
      <c r="G57" s="177" t="s">
        <v>145</v>
      </c>
      <c r="H57" s="177" t="s">
        <v>145</v>
      </c>
      <c r="I57" s="177" t="s">
        <v>267</v>
      </c>
      <c r="J57" s="177" t="s">
        <v>269</v>
      </c>
      <c r="K57" s="206"/>
      <c r="L57" s="206"/>
      <c r="M57" s="206"/>
      <c r="N57" s="81">
        <v>15</v>
      </c>
      <c r="O57" s="205">
        <f t="shared" si="4"/>
        <v>15</v>
      </c>
      <c r="P57" s="205">
        <v>0</v>
      </c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</row>
    <row r="58" spans="1:68" s="52" customFormat="1" ht="33" customHeight="1" x14ac:dyDescent="0.2">
      <c r="A58" s="93"/>
      <c r="B58" s="339" t="s">
        <v>239</v>
      </c>
      <c r="C58" s="340"/>
      <c r="D58" s="84"/>
      <c r="E58" s="85"/>
      <c r="F58" s="73" t="s">
        <v>95</v>
      </c>
      <c r="G58" s="100" t="s">
        <v>145</v>
      </c>
      <c r="H58" s="73"/>
      <c r="I58" s="87" t="s">
        <v>238</v>
      </c>
      <c r="J58" s="73"/>
      <c r="K58" s="81"/>
      <c r="L58" s="81"/>
      <c r="M58" s="81"/>
      <c r="N58" s="81">
        <f>N59</f>
        <v>0.5</v>
      </c>
      <c r="O58" s="81"/>
    </row>
    <row r="59" spans="1:68" s="52" customFormat="1" ht="15" customHeight="1" x14ac:dyDescent="0.2">
      <c r="A59" s="93"/>
      <c r="B59" s="99" t="s">
        <v>130</v>
      </c>
      <c r="C59" s="145"/>
      <c r="D59" s="84"/>
      <c r="E59" s="85"/>
      <c r="F59" s="73" t="s">
        <v>95</v>
      </c>
      <c r="G59" s="100" t="s">
        <v>145</v>
      </c>
      <c r="H59" s="73"/>
      <c r="I59" s="87" t="s">
        <v>238</v>
      </c>
      <c r="J59" s="73" t="s">
        <v>117</v>
      </c>
      <c r="K59" s="78"/>
      <c r="L59" s="78"/>
      <c r="M59" s="78"/>
      <c r="N59" s="81">
        <f>N60</f>
        <v>0.5</v>
      </c>
      <c r="O59" s="81"/>
    </row>
    <row r="60" spans="1:68" s="52" customFormat="1" ht="15" customHeight="1" x14ac:dyDescent="0.2">
      <c r="A60" s="93"/>
      <c r="B60" s="101" t="s">
        <v>55</v>
      </c>
      <c r="C60" s="145"/>
      <c r="D60" s="84"/>
      <c r="E60" s="85"/>
      <c r="F60" s="73" t="s">
        <v>95</v>
      </c>
      <c r="G60" s="100" t="s">
        <v>145</v>
      </c>
      <c r="H60" s="73"/>
      <c r="I60" s="87" t="s">
        <v>238</v>
      </c>
      <c r="J60" s="73" t="s">
        <v>119</v>
      </c>
      <c r="K60" s="78"/>
      <c r="L60" s="78"/>
      <c r="M60" s="78"/>
      <c r="N60" s="81">
        <v>0.5</v>
      </c>
      <c r="O60" s="81"/>
    </row>
    <row r="61" spans="1:68" s="79" customFormat="1" ht="14.25" customHeight="1" x14ac:dyDescent="0.2">
      <c r="A61" s="105" t="s">
        <v>147</v>
      </c>
      <c r="B61" s="105" t="s">
        <v>147</v>
      </c>
      <c r="C61" s="74">
        <v>63</v>
      </c>
      <c r="D61" s="74">
        <v>0</v>
      </c>
      <c r="E61" s="106">
        <v>863</v>
      </c>
      <c r="F61" s="76" t="s">
        <v>97</v>
      </c>
      <c r="G61" s="76"/>
      <c r="H61" s="76"/>
      <c r="I61" s="76"/>
      <c r="J61" s="76"/>
      <c r="K61" s="78">
        <f t="shared" ref="K61:O62" si="5">K62</f>
        <v>59.257000000000005</v>
      </c>
      <c r="L61" s="78">
        <f t="shared" si="5"/>
        <v>59.256999999999998</v>
      </c>
      <c r="M61" s="78">
        <f t="shared" si="5"/>
        <v>59.256999999999998</v>
      </c>
      <c r="N61" s="78">
        <f>N62</f>
        <v>88.885000000000005</v>
      </c>
      <c r="O61" s="78">
        <f t="shared" si="5"/>
        <v>65.879000000000005</v>
      </c>
    </row>
    <row r="62" spans="1:68" s="107" customFormat="1" ht="14.25" customHeight="1" x14ac:dyDescent="0.2">
      <c r="A62" s="105" t="s">
        <v>148</v>
      </c>
      <c r="B62" s="105" t="s">
        <v>148</v>
      </c>
      <c r="C62" s="74">
        <v>63</v>
      </c>
      <c r="D62" s="74">
        <v>0</v>
      </c>
      <c r="E62" s="106">
        <v>863</v>
      </c>
      <c r="F62" s="76" t="s">
        <v>97</v>
      </c>
      <c r="G62" s="76" t="s">
        <v>149</v>
      </c>
      <c r="H62" s="76"/>
      <c r="I62" s="76"/>
      <c r="J62" s="76"/>
      <c r="K62" s="78">
        <f>K63</f>
        <v>59.257000000000005</v>
      </c>
      <c r="L62" s="78">
        <f t="shared" si="5"/>
        <v>59.256999999999998</v>
      </c>
      <c r="M62" s="78">
        <f t="shared" si="5"/>
        <v>59.256999999999998</v>
      </c>
      <c r="N62" s="78">
        <f>N63</f>
        <v>88.885000000000005</v>
      </c>
      <c r="O62" s="78">
        <f t="shared" si="5"/>
        <v>65.879000000000005</v>
      </c>
    </row>
    <row r="63" spans="1:68" s="109" customFormat="1" ht="30.75" customHeight="1" x14ac:dyDescent="0.2">
      <c r="A63" s="96" t="s">
        <v>150</v>
      </c>
      <c r="B63" s="191" t="s">
        <v>255</v>
      </c>
      <c r="C63" s="84">
        <v>63</v>
      </c>
      <c r="D63" s="84">
        <v>0</v>
      </c>
      <c r="E63" s="108">
        <v>863</v>
      </c>
      <c r="F63" s="73" t="s">
        <v>97</v>
      </c>
      <c r="G63" s="73" t="s">
        <v>149</v>
      </c>
      <c r="H63" s="73" t="s">
        <v>151</v>
      </c>
      <c r="I63" s="87" t="s">
        <v>240</v>
      </c>
      <c r="J63" s="73"/>
      <c r="K63" s="81">
        <f>K64+K68</f>
        <v>59.257000000000005</v>
      </c>
      <c r="L63" s="81">
        <f>L64+L68</f>
        <v>59.256999999999998</v>
      </c>
      <c r="M63" s="81">
        <f>M64+M68</f>
        <v>59.256999999999998</v>
      </c>
      <c r="N63" s="81">
        <f>N64+N68</f>
        <v>88.885000000000005</v>
      </c>
      <c r="O63" s="81">
        <f>O64+O68</f>
        <v>65.879000000000005</v>
      </c>
    </row>
    <row r="64" spans="1:68" s="52" customFormat="1" ht="38.25" customHeight="1" x14ac:dyDescent="0.2">
      <c r="A64" s="83"/>
      <c r="B64" s="89" t="s">
        <v>103</v>
      </c>
      <c r="C64" s="84">
        <v>63</v>
      </c>
      <c r="D64" s="84">
        <v>0</v>
      </c>
      <c r="E64" s="108">
        <v>863</v>
      </c>
      <c r="F64" s="73" t="s">
        <v>97</v>
      </c>
      <c r="G64" s="73" t="s">
        <v>149</v>
      </c>
      <c r="H64" s="73" t="s">
        <v>151</v>
      </c>
      <c r="I64" s="87" t="s">
        <v>240</v>
      </c>
      <c r="J64" s="73" t="s">
        <v>104</v>
      </c>
      <c r="K64" s="81">
        <f>K65</f>
        <v>53.281000000000006</v>
      </c>
      <c r="L64" s="81">
        <f>L65</f>
        <v>53.280999999999999</v>
      </c>
      <c r="M64" s="81">
        <f>M65</f>
        <v>53.280999999999999</v>
      </c>
      <c r="N64" s="81">
        <f>N65</f>
        <v>82.263000000000005</v>
      </c>
      <c r="O64" s="81">
        <f>O65</f>
        <v>53.281000000000006</v>
      </c>
    </row>
    <row r="65" spans="1:15" s="52" customFormat="1" ht="15" customHeight="1" x14ac:dyDescent="0.2">
      <c r="A65" s="93"/>
      <c r="B65" s="89" t="s">
        <v>105</v>
      </c>
      <c r="C65" s="84">
        <v>63</v>
      </c>
      <c r="D65" s="84">
        <v>0</v>
      </c>
      <c r="E65" s="108">
        <v>863</v>
      </c>
      <c r="F65" s="73" t="s">
        <v>97</v>
      </c>
      <c r="G65" s="73" t="s">
        <v>149</v>
      </c>
      <c r="H65" s="73" t="s">
        <v>151</v>
      </c>
      <c r="I65" s="87" t="s">
        <v>240</v>
      </c>
      <c r="J65" s="73" t="s">
        <v>106</v>
      </c>
      <c r="K65" s="81">
        <f>K66+K67</f>
        <v>53.281000000000006</v>
      </c>
      <c r="L65" s="81">
        <v>53.280999999999999</v>
      </c>
      <c r="M65" s="81">
        <v>53.280999999999999</v>
      </c>
      <c r="N65" s="81">
        <v>82.263000000000005</v>
      </c>
      <c r="O65" s="81">
        <f>O66+O67</f>
        <v>53.281000000000006</v>
      </c>
    </row>
    <row r="66" spans="1:15" s="52" customFormat="1" ht="24.75" hidden="1" customHeight="1" x14ac:dyDescent="0.2">
      <c r="A66" s="93"/>
      <c r="B66" s="89" t="s">
        <v>107</v>
      </c>
      <c r="C66" s="84">
        <v>63</v>
      </c>
      <c r="D66" s="84">
        <v>0</v>
      </c>
      <c r="E66" s="108">
        <v>863</v>
      </c>
      <c r="F66" s="73" t="s">
        <v>97</v>
      </c>
      <c r="G66" s="73" t="s">
        <v>149</v>
      </c>
      <c r="H66" s="73" t="s">
        <v>151</v>
      </c>
      <c r="I66" s="87" t="s">
        <v>152</v>
      </c>
      <c r="J66" s="73" t="s">
        <v>108</v>
      </c>
      <c r="K66" s="81">
        <f>38.557+1.024</f>
        <v>39.581000000000003</v>
      </c>
      <c r="L66" s="81">
        <v>40.15</v>
      </c>
      <c r="M66" s="81">
        <v>40.15</v>
      </c>
      <c r="N66" s="81">
        <v>0</v>
      </c>
      <c r="O66" s="81">
        <f>K66+N66</f>
        <v>39.581000000000003</v>
      </c>
    </row>
    <row r="67" spans="1:15" s="52" customFormat="1" ht="24.75" hidden="1" customHeight="1" x14ac:dyDescent="0.2">
      <c r="A67" s="93"/>
      <c r="B67" s="89" t="s">
        <v>109</v>
      </c>
      <c r="C67" s="84">
        <v>63</v>
      </c>
      <c r="D67" s="84">
        <v>0</v>
      </c>
      <c r="E67" s="108">
        <v>863</v>
      </c>
      <c r="F67" s="73" t="s">
        <v>97</v>
      </c>
      <c r="G67" s="73" t="s">
        <v>149</v>
      </c>
      <c r="H67" s="73" t="s">
        <v>151</v>
      </c>
      <c r="I67" s="87" t="s">
        <v>152</v>
      </c>
      <c r="J67" s="73" t="s">
        <v>110</v>
      </c>
      <c r="K67" s="81">
        <f>11.7+2</f>
        <v>13.7</v>
      </c>
      <c r="L67" s="81">
        <v>12.15</v>
      </c>
      <c r="M67" s="81">
        <v>12.15</v>
      </c>
      <c r="N67" s="81">
        <v>0</v>
      </c>
      <c r="O67" s="81">
        <f>K67+N67</f>
        <v>13.7</v>
      </c>
    </row>
    <row r="68" spans="1:15" s="52" customFormat="1" ht="27" customHeight="1" x14ac:dyDescent="0.2">
      <c r="A68" s="93"/>
      <c r="B68" s="103" t="s">
        <v>146</v>
      </c>
      <c r="C68" s="84">
        <v>63</v>
      </c>
      <c r="D68" s="84">
        <v>0</v>
      </c>
      <c r="E68" s="85">
        <v>863</v>
      </c>
      <c r="F68" s="73" t="s">
        <v>97</v>
      </c>
      <c r="G68" s="73" t="s">
        <v>149</v>
      </c>
      <c r="H68" s="73" t="s">
        <v>151</v>
      </c>
      <c r="I68" s="87" t="s">
        <v>240</v>
      </c>
      <c r="J68" s="73" t="s">
        <v>117</v>
      </c>
      <c r="K68" s="81">
        <f>K69</f>
        <v>5.976</v>
      </c>
      <c r="L68" s="81">
        <f>L69</f>
        <v>5.976</v>
      </c>
      <c r="M68" s="81">
        <f>M69</f>
        <v>5.976</v>
      </c>
      <c r="N68" s="81">
        <f>N69</f>
        <v>6.6219999999999999</v>
      </c>
      <c r="O68" s="81">
        <f>O69</f>
        <v>12.597999999999999</v>
      </c>
    </row>
    <row r="69" spans="1:15" s="52" customFormat="1" ht="25.5" customHeight="1" x14ac:dyDescent="0.2">
      <c r="A69" s="93"/>
      <c r="B69" s="95" t="s">
        <v>118</v>
      </c>
      <c r="C69" s="84">
        <v>63</v>
      </c>
      <c r="D69" s="84">
        <v>0</v>
      </c>
      <c r="E69" s="85">
        <v>863</v>
      </c>
      <c r="F69" s="73" t="s">
        <v>97</v>
      </c>
      <c r="G69" s="73" t="s">
        <v>149</v>
      </c>
      <c r="H69" s="73" t="s">
        <v>151</v>
      </c>
      <c r="I69" s="87" t="s">
        <v>240</v>
      </c>
      <c r="J69" s="73" t="s">
        <v>119</v>
      </c>
      <c r="K69" s="81">
        <v>5.976</v>
      </c>
      <c r="L69" s="81">
        <v>5.976</v>
      </c>
      <c r="M69" s="81">
        <v>5.976</v>
      </c>
      <c r="N69" s="81">
        <v>6.6219999999999999</v>
      </c>
      <c r="O69" s="81">
        <f>K69+N69</f>
        <v>12.597999999999999</v>
      </c>
    </row>
    <row r="70" spans="1:15" s="52" customFormat="1" ht="15.75" hidden="1" customHeight="1" x14ac:dyDescent="0.2">
      <c r="A70" s="93"/>
      <c r="B70" s="95" t="s">
        <v>120</v>
      </c>
      <c r="C70" s="84">
        <v>63</v>
      </c>
      <c r="D70" s="84">
        <v>0</v>
      </c>
      <c r="E70" s="85">
        <v>863</v>
      </c>
      <c r="F70" s="73" t="s">
        <v>97</v>
      </c>
      <c r="G70" s="73" t="s">
        <v>149</v>
      </c>
      <c r="H70" s="73" t="s">
        <v>151</v>
      </c>
      <c r="I70" s="87" t="s">
        <v>152</v>
      </c>
      <c r="J70" s="73" t="s">
        <v>121</v>
      </c>
      <c r="K70" s="81">
        <v>9</v>
      </c>
      <c r="L70" s="81">
        <v>6.9569999999999999</v>
      </c>
      <c r="M70" s="81">
        <v>6.9569999999999999</v>
      </c>
      <c r="N70" s="81">
        <v>6.9340000000000002</v>
      </c>
      <c r="O70" s="81">
        <v>9</v>
      </c>
    </row>
    <row r="71" spans="1:15" s="79" customFormat="1" ht="17.25" customHeight="1" x14ac:dyDescent="0.2">
      <c r="A71" s="105" t="s">
        <v>153</v>
      </c>
      <c r="B71" s="105" t="s">
        <v>153</v>
      </c>
      <c r="C71" s="74">
        <v>63</v>
      </c>
      <c r="D71" s="74">
        <v>0</v>
      </c>
      <c r="E71" s="106">
        <v>863</v>
      </c>
      <c r="F71" s="76" t="s">
        <v>149</v>
      </c>
      <c r="G71" s="76"/>
      <c r="H71" s="76"/>
      <c r="I71" s="76"/>
      <c r="J71" s="76"/>
      <c r="K71" s="78">
        <f t="shared" ref="K71:O74" si="6">K72</f>
        <v>20</v>
      </c>
      <c r="L71" s="78">
        <f t="shared" si="6"/>
        <v>20</v>
      </c>
      <c r="M71" s="78">
        <f t="shared" si="6"/>
        <v>20</v>
      </c>
      <c r="N71" s="78">
        <f t="shared" si="6"/>
        <v>19.704999999999998</v>
      </c>
      <c r="O71" s="78">
        <f t="shared" si="6"/>
        <v>39.704999999999998</v>
      </c>
    </row>
    <row r="72" spans="1:15" s="91" customFormat="1" ht="14.25" customHeight="1" x14ac:dyDescent="0.2">
      <c r="A72" s="105" t="s">
        <v>154</v>
      </c>
      <c r="B72" s="105" t="s">
        <v>154</v>
      </c>
      <c r="C72" s="74">
        <v>63</v>
      </c>
      <c r="D72" s="74">
        <v>0</v>
      </c>
      <c r="E72" s="110">
        <v>863</v>
      </c>
      <c r="F72" s="76" t="s">
        <v>149</v>
      </c>
      <c r="G72" s="111" t="s">
        <v>155</v>
      </c>
      <c r="H72" s="111"/>
      <c r="I72" s="100"/>
      <c r="J72" s="73"/>
      <c r="K72" s="78">
        <f t="shared" si="6"/>
        <v>20</v>
      </c>
      <c r="L72" s="78">
        <f t="shared" si="6"/>
        <v>20</v>
      </c>
      <c r="M72" s="78">
        <f t="shared" si="6"/>
        <v>20</v>
      </c>
      <c r="N72" s="78">
        <f t="shared" si="6"/>
        <v>19.704999999999998</v>
      </c>
      <c r="O72" s="78">
        <f t="shared" si="6"/>
        <v>39.704999999999998</v>
      </c>
    </row>
    <row r="73" spans="1:15" s="52" customFormat="1" ht="15" customHeight="1" x14ac:dyDescent="0.2">
      <c r="A73" s="96" t="s">
        <v>156</v>
      </c>
      <c r="B73" s="96" t="s">
        <v>156</v>
      </c>
      <c r="C73" s="84">
        <v>63</v>
      </c>
      <c r="D73" s="84">
        <v>0</v>
      </c>
      <c r="E73" s="85">
        <v>863</v>
      </c>
      <c r="F73" s="73" t="s">
        <v>149</v>
      </c>
      <c r="G73" s="73" t="s">
        <v>155</v>
      </c>
      <c r="H73" s="100" t="s">
        <v>157</v>
      </c>
      <c r="I73" s="87" t="s">
        <v>241</v>
      </c>
      <c r="J73" s="73"/>
      <c r="K73" s="81">
        <f>K74</f>
        <v>20</v>
      </c>
      <c r="L73" s="81">
        <f t="shared" si="6"/>
        <v>20</v>
      </c>
      <c r="M73" s="81">
        <f t="shared" si="6"/>
        <v>20</v>
      </c>
      <c r="N73" s="81">
        <f t="shared" si="6"/>
        <v>19.704999999999998</v>
      </c>
      <c r="O73" s="81">
        <f t="shared" si="6"/>
        <v>39.704999999999998</v>
      </c>
    </row>
    <row r="74" spans="1:15" s="52" customFormat="1" ht="28.5" customHeight="1" x14ac:dyDescent="0.2">
      <c r="A74" s="112"/>
      <c r="B74" s="103" t="s">
        <v>146</v>
      </c>
      <c r="C74" s="84">
        <v>63</v>
      </c>
      <c r="D74" s="84">
        <v>0</v>
      </c>
      <c r="E74" s="85">
        <v>863</v>
      </c>
      <c r="F74" s="73" t="s">
        <v>149</v>
      </c>
      <c r="G74" s="100" t="s">
        <v>155</v>
      </c>
      <c r="H74" s="100" t="s">
        <v>157</v>
      </c>
      <c r="I74" s="87" t="s">
        <v>241</v>
      </c>
      <c r="J74" s="73" t="s">
        <v>117</v>
      </c>
      <c r="K74" s="81">
        <f>K75</f>
        <v>20</v>
      </c>
      <c r="L74" s="81">
        <f>L75</f>
        <v>20</v>
      </c>
      <c r="M74" s="81">
        <f>M75</f>
        <v>20</v>
      </c>
      <c r="N74" s="81">
        <f t="shared" si="6"/>
        <v>19.704999999999998</v>
      </c>
      <c r="O74" s="81">
        <f t="shared" si="6"/>
        <v>39.704999999999998</v>
      </c>
    </row>
    <row r="75" spans="1:15" s="52" customFormat="1" ht="26.25" customHeight="1" x14ac:dyDescent="0.2">
      <c r="A75" s="112"/>
      <c r="B75" s="95" t="s">
        <v>118</v>
      </c>
      <c r="C75" s="84">
        <v>63</v>
      </c>
      <c r="D75" s="84">
        <v>0</v>
      </c>
      <c r="E75" s="85">
        <v>863</v>
      </c>
      <c r="F75" s="73" t="s">
        <v>149</v>
      </c>
      <c r="G75" s="100" t="s">
        <v>155</v>
      </c>
      <c r="H75" s="100" t="s">
        <v>157</v>
      </c>
      <c r="I75" s="87" t="s">
        <v>241</v>
      </c>
      <c r="J75" s="73" t="s">
        <v>119</v>
      </c>
      <c r="K75" s="81">
        <v>20</v>
      </c>
      <c r="L75" s="81">
        <v>20</v>
      </c>
      <c r="M75" s="81">
        <v>20</v>
      </c>
      <c r="N75" s="81">
        <v>19.704999999999998</v>
      </c>
      <c r="O75" s="81">
        <f>K75+N75</f>
        <v>39.704999999999998</v>
      </c>
    </row>
    <row r="76" spans="1:15" s="79" customFormat="1" ht="15.75" customHeight="1" x14ac:dyDescent="0.2">
      <c r="A76" s="351" t="s">
        <v>158</v>
      </c>
      <c r="B76" s="351"/>
      <c r="C76" s="113">
        <v>63</v>
      </c>
      <c r="D76" s="113">
        <v>0</v>
      </c>
      <c r="E76" s="114">
        <v>863</v>
      </c>
      <c r="F76" s="115" t="s">
        <v>112</v>
      </c>
      <c r="G76" s="116"/>
      <c r="H76" s="116"/>
      <c r="I76" s="116"/>
      <c r="J76" s="116"/>
      <c r="K76" s="117">
        <f>K77</f>
        <v>864.66800000000001</v>
      </c>
      <c r="L76" s="117">
        <f t="shared" ref="L76:O80" si="7">L77</f>
        <v>948.17700000000002</v>
      </c>
      <c r="M76" s="117">
        <f t="shared" si="7"/>
        <v>982.80200000000002</v>
      </c>
      <c r="N76" s="117">
        <f t="shared" si="7"/>
        <v>923.62400000000002</v>
      </c>
      <c r="O76" s="117">
        <f t="shared" si="7"/>
        <v>1895.7060000000001</v>
      </c>
    </row>
    <row r="77" spans="1:15" s="91" customFormat="1" ht="16.5" customHeight="1" x14ac:dyDescent="0.2">
      <c r="A77" s="352" t="s">
        <v>159</v>
      </c>
      <c r="B77" s="353"/>
      <c r="C77" s="113">
        <v>63</v>
      </c>
      <c r="D77" s="113">
        <v>0</v>
      </c>
      <c r="E77" s="114">
        <v>863</v>
      </c>
      <c r="F77" s="115" t="s">
        <v>112</v>
      </c>
      <c r="G77" s="115" t="s">
        <v>160</v>
      </c>
      <c r="H77" s="115"/>
      <c r="I77" s="115"/>
      <c r="J77" s="115"/>
      <c r="K77" s="117">
        <f>K78</f>
        <v>864.66800000000001</v>
      </c>
      <c r="L77" s="117">
        <f t="shared" si="7"/>
        <v>948.17700000000002</v>
      </c>
      <c r="M77" s="117">
        <f t="shared" si="7"/>
        <v>982.80200000000002</v>
      </c>
      <c r="N77" s="117">
        <f t="shared" si="7"/>
        <v>923.62400000000002</v>
      </c>
      <c r="O77" s="117">
        <f t="shared" si="7"/>
        <v>1895.7060000000001</v>
      </c>
    </row>
    <row r="78" spans="1:15" s="52" customFormat="1" ht="139.5" customHeight="1" x14ac:dyDescent="0.2">
      <c r="A78" s="354" t="s">
        <v>243</v>
      </c>
      <c r="B78" s="355"/>
      <c r="C78" s="118">
        <v>63</v>
      </c>
      <c r="D78" s="118">
        <v>0</v>
      </c>
      <c r="E78" s="119">
        <v>863</v>
      </c>
      <c r="F78" s="120" t="s">
        <v>112</v>
      </c>
      <c r="G78" s="120" t="s">
        <v>160</v>
      </c>
      <c r="H78" s="120" t="s">
        <v>161</v>
      </c>
      <c r="I78" s="87" t="s">
        <v>242</v>
      </c>
      <c r="J78" s="120"/>
      <c r="K78" s="92">
        <f>K79</f>
        <v>864.66800000000001</v>
      </c>
      <c r="L78" s="92">
        <f t="shared" si="7"/>
        <v>948.17700000000002</v>
      </c>
      <c r="M78" s="92">
        <f t="shared" si="7"/>
        <v>982.80200000000002</v>
      </c>
      <c r="N78" s="92">
        <f t="shared" si="7"/>
        <v>923.62400000000002</v>
      </c>
      <c r="O78" s="92">
        <f t="shared" si="7"/>
        <v>1895.7060000000001</v>
      </c>
    </row>
    <row r="79" spans="1:15" s="52" customFormat="1" ht="27" customHeight="1" x14ac:dyDescent="0.2">
      <c r="A79" s="121"/>
      <c r="B79" s="103" t="s">
        <v>146</v>
      </c>
      <c r="C79" s="118">
        <v>63</v>
      </c>
      <c r="D79" s="118">
        <v>0</v>
      </c>
      <c r="E79" s="119">
        <v>863</v>
      </c>
      <c r="F79" s="120" t="s">
        <v>112</v>
      </c>
      <c r="G79" s="120" t="s">
        <v>160</v>
      </c>
      <c r="H79" s="120" t="s">
        <v>161</v>
      </c>
      <c r="I79" s="87" t="s">
        <v>242</v>
      </c>
      <c r="J79" s="73" t="s">
        <v>117</v>
      </c>
      <c r="K79" s="92">
        <f>K80</f>
        <v>864.66800000000001</v>
      </c>
      <c r="L79" s="92">
        <f t="shared" si="7"/>
        <v>948.17700000000002</v>
      </c>
      <c r="M79" s="92">
        <f t="shared" si="7"/>
        <v>982.80200000000002</v>
      </c>
      <c r="N79" s="92">
        <f t="shared" si="7"/>
        <v>923.62400000000002</v>
      </c>
      <c r="O79" s="92">
        <f t="shared" si="7"/>
        <v>1895.7060000000001</v>
      </c>
    </row>
    <row r="80" spans="1:15" s="52" customFormat="1" ht="24.75" customHeight="1" x14ac:dyDescent="0.2">
      <c r="A80" s="121"/>
      <c r="B80" s="95" t="s">
        <v>118</v>
      </c>
      <c r="C80" s="118">
        <v>63</v>
      </c>
      <c r="D80" s="118">
        <v>0</v>
      </c>
      <c r="E80" s="119">
        <v>863</v>
      </c>
      <c r="F80" s="120" t="s">
        <v>112</v>
      </c>
      <c r="G80" s="120" t="s">
        <v>160</v>
      </c>
      <c r="H80" s="120" t="s">
        <v>161</v>
      </c>
      <c r="I80" s="87" t="s">
        <v>242</v>
      </c>
      <c r="J80" s="73" t="s">
        <v>119</v>
      </c>
      <c r="K80" s="92">
        <f>K81</f>
        <v>864.66800000000001</v>
      </c>
      <c r="L80" s="92">
        <v>948.17700000000002</v>
      </c>
      <c r="M80" s="92">
        <v>982.80200000000002</v>
      </c>
      <c r="N80" s="92">
        <v>923.62400000000002</v>
      </c>
      <c r="O80" s="92">
        <f t="shared" si="7"/>
        <v>1895.7060000000001</v>
      </c>
    </row>
    <row r="81" spans="1:59" s="52" customFormat="1" ht="26.25" hidden="1" customHeight="1" x14ac:dyDescent="0.2">
      <c r="A81" s="112"/>
      <c r="B81" s="95" t="s">
        <v>120</v>
      </c>
      <c r="C81" s="84">
        <v>63</v>
      </c>
      <c r="D81" s="84">
        <v>0</v>
      </c>
      <c r="E81" s="119">
        <v>863</v>
      </c>
      <c r="F81" s="120" t="s">
        <v>112</v>
      </c>
      <c r="G81" s="120" t="s">
        <v>160</v>
      </c>
      <c r="H81" s="120" t="s">
        <v>161</v>
      </c>
      <c r="I81" s="87" t="s">
        <v>162</v>
      </c>
      <c r="J81" s="73" t="s">
        <v>121</v>
      </c>
      <c r="K81" s="81">
        <v>864.66800000000001</v>
      </c>
      <c r="L81" s="81">
        <v>1821.9870000000001</v>
      </c>
      <c r="M81" s="92">
        <v>1888.521</v>
      </c>
      <c r="N81" s="81">
        <v>1031.038</v>
      </c>
      <c r="O81" s="81">
        <f>K81+N81</f>
        <v>1895.7060000000001</v>
      </c>
      <c r="P81" s="154"/>
    </row>
    <row r="82" spans="1:59" s="123" customFormat="1" ht="15.75" customHeight="1" x14ac:dyDescent="0.2">
      <c r="A82" s="347" t="s">
        <v>163</v>
      </c>
      <c r="B82" s="348"/>
      <c r="C82" s="74">
        <v>63</v>
      </c>
      <c r="D82" s="74">
        <v>0</v>
      </c>
      <c r="E82" s="106">
        <v>863</v>
      </c>
      <c r="F82" s="80" t="s">
        <v>164</v>
      </c>
      <c r="G82" s="80"/>
      <c r="H82" s="80"/>
      <c r="I82" s="80"/>
      <c r="J82" s="80"/>
      <c r="K82" s="122" t="e">
        <f>K83+K99</f>
        <v>#REF!</v>
      </c>
      <c r="L82" s="122" t="e">
        <f>L83+L99</f>
        <v>#REF!</v>
      </c>
      <c r="M82" s="122" t="e">
        <f>M83+M99</f>
        <v>#REF!</v>
      </c>
      <c r="N82" s="122">
        <f>N83+N99+N92</f>
        <v>378.41899999999998</v>
      </c>
      <c r="O82" s="122" t="e">
        <f>O83+O99</f>
        <v>#REF!</v>
      </c>
    </row>
    <row r="83" spans="1:59" s="123" customFormat="1" ht="15" customHeight="1" x14ac:dyDescent="0.2">
      <c r="A83" s="347" t="s">
        <v>165</v>
      </c>
      <c r="B83" s="348"/>
      <c r="C83" s="74">
        <v>63</v>
      </c>
      <c r="D83" s="74">
        <v>0</v>
      </c>
      <c r="E83" s="106">
        <v>863</v>
      </c>
      <c r="F83" s="80" t="s">
        <v>164</v>
      </c>
      <c r="G83" s="80" t="s">
        <v>95</v>
      </c>
      <c r="H83" s="80"/>
      <c r="I83" s="86"/>
      <c r="J83" s="124"/>
      <c r="K83" s="122">
        <f>K84+K88</f>
        <v>0</v>
      </c>
      <c r="L83" s="122">
        <f>L84+L88</f>
        <v>0</v>
      </c>
      <c r="M83" s="122">
        <f>M84+M88</f>
        <v>0</v>
      </c>
      <c r="N83" s="122">
        <f>N84+N88</f>
        <v>0.3</v>
      </c>
      <c r="O83" s="122">
        <f>O84+O88</f>
        <v>0.3</v>
      </c>
    </row>
    <row r="84" spans="1:59" s="126" customFormat="1" ht="16.5" hidden="1" customHeight="1" x14ac:dyDescent="0.2">
      <c r="A84" s="349" t="s">
        <v>166</v>
      </c>
      <c r="B84" s="350"/>
      <c r="C84" s="84">
        <v>63</v>
      </c>
      <c r="D84" s="84">
        <v>0</v>
      </c>
      <c r="E84" s="85">
        <v>863</v>
      </c>
      <c r="F84" s="86" t="s">
        <v>164</v>
      </c>
      <c r="G84" s="86" t="s">
        <v>95</v>
      </c>
      <c r="H84" s="86" t="s">
        <v>167</v>
      </c>
      <c r="I84" s="86" t="s">
        <v>168</v>
      </c>
      <c r="J84" s="86"/>
      <c r="K84" s="125">
        <f t="shared" ref="K84:O90" si="8">K85</f>
        <v>0</v>
      </c>
      <c r="L84" s="125">
        <f t="shared" si="8"/>
        <v>0</v>
      </c>
      <c r="M84" s="125">
        <f t="shared" si="8"/>
        <v>0</v>
      </c>
      <c r="N84" s="125">
        <f t="shared" si="8"/>
        <v>0</v>
      </c>
      <c r="O84" s="125">
        <f t="shared" si="8"/>
        <v>0</v>
      </c>
    </row>
    <row r="85" spans="1:59" s="126" customFormat="1" ht="15" hidden="1" customHeight="1" x14ac:dyDescent="0.2">
      <c r="A85" s="89"/>
      <c r="B85" s="95" t="s">
        <v>169</v>
      </c>
      <c r="C85" s="84">
        <v>63</v>
      </c>
      <c r="D85" s="84">
        <v>0</v>
      </c>
      <c r="E85" s="85">
        <v>863</v>
      </c>
      <c r="F85" s="86" t="s">
        <v>164</v>
      </c>
      <c r="G85" s="86" t="s">
        <v>95</v>
      </c>
      <c r="H85" s="86" t="s">
        <v>167</v>
      </c>
      <c r="I85" s="86" t="s">
        <v>168</v>
      </c>
      <c r="J85" s="86" t="s">
        <v>117</v>
      </c>
      <c r="K85" s="125">
        <f t="shared" si="8"/>
        <v>0</v>
      </c>
      <c r="L85" s="125">
        <f t="shared" si="8"/>
        <v>0</v>
      </c>
      <c r="M85" s="125">
        <f t="shared" si="8"/>
        <v>0</v>
      </c>
      <c r="N85" s="125">
        <f t="shared" si="8"/>
        <v>0</v>
      </c>
      <c r="O85" s="125">
        <f t="shared" si="8"/>
        <v>0</v>
      </c>
    </row>
    <row r="86" spans="1:59" s="126" customFormat="1" ht="17.25" hidden="1" customHeight="1" x14ac:dyDescent="0.2">
      <c r="A86" s="89"/>
      <c r="B86" s="95" t="s">
        <v>118</v>
      </c>
      <c r="C86" s="84">
        <v>63</v>
      </c>
      <c r="D86" s="84">
        <v>0</v>
      </c>
      <c r="E86" s="85">
        <v>863</v>
      </c>
      <c r="F86" s="86" t="s">
        <v>164</v>
      </c>
      <c r="G86" s="86" t="s">
        <v>95</v>
      </c>
      <c r="H86" s="86" t="s">
        <v>167</v>
      </c>
      <c r="I86" s="86" t="s">
        <v>168</v>
      </c>
      <c r="J86" s="86" t="s">
        <v>119</v>
      </c>
      <c r="K86" s="125">
        <f>K87</f>
        <v>0</v>
      </c>
      <c r="L86" s="125">
        <f t="shared" si="8"/>
        <v>0</v>
      </c>
      <c r="M86" s="125">
        <f t="shared" si="8"/>
        <v>0</v>
      </c>
      <c r="N86" s="125">
        <f t="shared" si="8"/>
        <v>0</v>
      </c>
      <c r="O86" s="125">
        <f t="shared" si="8"/>
        <v>0</v>
      </c>
    </row>
    <row r="87" spans="1:59" s="126" customFormat="1" ht="15.75" hidden="1" customHeight="1" x14ac:dyDescent="0.2">
      <c r="A87" s="90"/>
      <c r="B87" s="95" t="s">
        <v>120</v>
      </c>
      <c r="C87" s="84">
        <v>63</v>
      </c>
      <c r="D87" s="84">
        <v>0</v>
      </c>
      <c r="E87" s="85">
        <v>863</v>
      </c>
      <c r="F87" s="86" t="s">
        <v>164</v>
      </c>
      <c r="G87" s="86" t="s">
        <v>95</v>
      </c>
      <c r="H87" s="86" t="s">
        <v>167</v>
      </c>
      <c r="I87" s="86" t="s">
        <v>168</v>
      </c>
      <c r="J87" s="86" t="s">
        <v>121</v>
      </c>
      <c r="K87" s="125">
        <v>0</v>
      </c>
      <c r="L87" s="125"/>
      <c r="M87" s="125"/>
      <c r="N87" s="125">
        <v>0</v>
      </c>
      <c r="O87" s="125">
        <v>0</v>
      </c>
    </row>
    <row r="88" spans="1:59" s="126" customFormat="1" ht="63.75" customHeight="1" x14ac:dyDescent="0.2">
      <c r="A88" s="349" t="s">
        <v>244</v>
      </c>
      <c r="B88" s="350"/>
      <c r="C88" s="84">
        <v>63</v>
      </c>
      <c r="D88" s="84">
        <v>0</v>
      </c>
      <c r="E88" s="85">
        <v>863</v>
      </c>
      <c r="F88" s="86" t="s">
        <v>164</v>
      </c>
      <c r="G88" s="86" t="s">
        <v>95</v>
      </c>
      <c r="H88" s="86" t="s">
        <v>167</v>
      </c>
      <c r="I88" s="87" t="s">
        <v>245</v>
      </c>
      <c r="J88" s="86"/>
      <c r="K88" s="125">
        <f t="shared" si="8"/>
        <v>0</v>
      </c>
      <c r="L88" s="125">
        <f t="shared" si="8"/>
        <v>0</v>
      </c>
      <c r="M88" s="125">
        <f t="shared" si="8"/>
        <v>0</v>
      </c>
      <c r="N88" s="125">
        <f t="shared" si="8"/>
        <v>0.3</v>
      </c>
      <c r="O88" s="125">
        <f t="shared" si="8"/>
        <v>0.3</v>
      </c>
    </row>
    <row r="89" spans="1:59" s="126" customFormat="1" ht="26.25" customHeight="1" x14ac:dyDescent="0.2">
      <c r="A89" s="89"/>
      <c r="B89" s="103" t="s">
        <v>146</v>
      </c>
      <c r="C89" s="84">
        <v>63</v>
      </c>
      <c r="D89" s="84">
        <v>0</v>
      </c>
      <c r="E89" s="85">
        <v>863</v>
      </c>
      <c r="F89" s="86" t="s">
        <v>164</v>
      </c>
      <c r="G89" s="86" t="s">
        <v>95</v>
      </c>
      <c r="H89" s="86" t="s">
        <v>167</v>
      </c>
      <c r="I89" s="86" t="s">
        <v>245</v>
      </c>
      <c r="J89" s="86" t="s">
        <v>117</v>
      </c>
      <c r="K89" s="125">
        <f t="shared" si="8"/>
        <v>0</v>
      </c>
      <c r="L89" s="125">
        <f t="shared" si="8"/>
        <v>0</v>
      </c>
      <c r="M89" s="125">
        <f t="shared" si="8"/>
        <v>0</v>
      </c>
      <c r="N89" s="125">
        <f t="shared" si="8"/>
        <v>0.3</v>
      </c>
      <c r="O89" s="125">
        <f t="shared" si="8"/>
        <v>0.3</v>
      </c>
    </row>
    <row r="90" spans="1:59" s="126" customFormat="1" ht="28.5" customHeight="1" x14ac:dyDescent="0.2">
      <c r="A90" s="89"/>
      <c r="B90" s="95" t="s">
        <v>118</v>
      </c>
      <c r="C90" s="84">
        <v>63</v>
      </c>
      <c r="D90" s="84">
        <v>0</v>
      </c>
      <c r="E90" s="85">
        <v>863</v>
      </c>
      <c r="F90" s="86" t="s">
        <v>164</v>
      </c>
      <c r="G90" s="86" t="s">
        <v>95</v>
      </c>
      <c r="H90" s="86" t="s">
        <v>167</v>
      </c>
      <c r="I90" s="86" t="s">
        <v>245</v>
      </c>
      <c r="J90" s="86" t="s">
        <v>119</v>
      </c>
      <c r="K90" s="125">
        <f>K91</f>
        <v>0</v>
      </c>
      <c r="L90" s="125">
        <f t="shared" si="8"/>
        <v>0</v>
      </c>
      <c r="M90" s="125">
        <f t="shared" si="8"/>
        <v>0</v>
      </c>
      <c r="N90" s="125">
        <f t="shared" si="8"/>
        <v>0.3</v>
      </c>
      <c r="O90" s="125">
        <f t="shared" si="8"/>
        <v>0.3</v>
      </c>
    </row>
    <row r="91" spans="1:59" s="126" customFormat="1" ht="15.75" hidden="1" customHeight="1" x14ac:dyDescent="0.2">
      <c r="A91" s="90"/>
      <c r="B91" s="95" t="s">
        <v>120</v>
      </c>
      <c r="C91" s="84">
        <v>63</v>
      </c>
      <c r="D91" s="84">
        <v>0</v>
      </c>
      <c r="E91" s="85">
        <v>863</v>
      </c>
      <c r="F91" s="86" t="s">
        <v>164</v>
      </c>
      <c r="G91" s="86" t="s">
        <v>95</v>
      </c>
      <c r="H91" s="86" t="s">
        <v>167</v>
      </c>
      <c r="I91" s="86" t="s">
        <v>170</v>
      </c>
      <c r="J91" s="86" t="s">
        <v>121</v>
      </c>
      <c r="K91" s="125">
        <v>0</v>
      </c>
      <c r="L91" s="125"/>
      <c r="M91" s="125"/>
      <c r="N91" s="125">
        <v>0.3</v>
      </c>
      <c r="O91" s="125">
        <f>K91+N91</f>
        <v>0.3</v>
      </c>
      <c r="P91" s="155"/>
    </row>
    <row r="92" spans="1:59" s="126" customFormat="1" ht="15.75" customHeight="1" x14ac:dyDescent="0.2">
      <c r="A92" s="90"/>
      <c r="B92" s="186" t="s">
        <v>246</v>
      </c>
      <c r="C92" s="187">
        <v>862</v>
      </c>
      <c r="D92" s="84"/>
      <c r="E92" s="85"/>
      <c r="F92" s="80" t="s">
        <v>164</v>
      </c>
      <c r="G92" s="80" t="s">
        <v>97</v>
      </c>
      <c r="H92" s="86"/>
      <c r="J92" s="86"/>
      <c r="K92" s="125"/>
      <c r="L92" s="125"/>
      <c r="M92" s="125"/>
      <c r="N92" s="122">
        <f>N93+N96</f>
        <v>17.3</v>
      </c>
      <c r="O92" s="125"/>
      <c r="P92" s="155"/>
    </row>
    <row r="93" spans="1:59" s="215" customFormat="1" ht="18.75" customHeight="1" x14ac:dyDescent="0.2">
      <c r="A93" s="181"/>
      <c r="B93" s="83" t="s">
        <v>270</v>
      </c>
      <c r="C93" s="83">
        <v>862</v>
      </c>
      <c r="D93" s="69"/>
      <c r="E93" s="69"/>
      <c r="F93" s="80" t="s">
        <v>164</v>
      </c>
      <c r="G93" s="211" t="s">
        <v>97</v>
      </c>
      <c r="H93" s="211" t="s">
        <v>97</v>
      </c>
      <c r="I93" s="212" t="s">
        <v>271</v>
      </c>
      <c r="J93" s="211"/>
      <c r="K93" s="213"/>
      <c r="L93" s="213"/>
      <c r="M93" s="214">
        <v>0</v>
      </c>
      <c r="N93" s="216">
        <f>N95</f>
        <v>17</v>
      </c>
      <c r="O93" s="214">
        <f>N93+M93</f>
        <v>17</v>
      </c>
      <c r="P93" s="214">
        <f>P95</f>
        <v>0</v>
      </c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  <c r="BC93" s="126"/>
      <c r="BD93" s="126"/>
      <c r="BE93" s="126"/>
      <c r="BF93" s="126"/>
      <c r="BG93" s="126"/>
    </row>
    <row r="94" spans="1:59" s="215" customFormat="1" ht="25.5" customHeight="1" x14ac:dyDescent="0.2">
      <c r="A94" s="181"/>
      <c r="B94" s="83" t="s">
        <v>146</v>
      </c>
      <c r="C94" s="83">
        <v>862</v>
      </c>
      <c r="D94" s="69"/>
      <c r="E94" s="69"/>
      <c r="F94" s="80" t="s">
        <v>164</v>
      </c>
      <c r="G94" s="211" t="s">
        <v>97</v>
      </c>
      <c r="H94" s="211" t="s">
        <v>97</v>
      </c>
      <c r="I94" s="212" t="s">
        <v>271</v>
      </c>
      <c r="J94" s="211" t="s">
        <v>117</v>
      </c>
      <c r="K94" s="213"/>
      <c r="L94" s="213"/>
      <c r="M94" s="214">
        <v>0</v>
      </c>
      <c r="N94" s="216">
        <f>N95</f>
        <v>17</v>
      </c>
      <c r="O94" s="214">
        <f>N94+M94</f>
        <v>17</v>
      </c>
      <c r="P94" s="214">
        <f>P95</f>
        <v>0</v>
      </c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126"/>
      <c r="AV94" s="126"/>
      <c r="AW94" s="126"/>
      <c r="AX94" s="126"/>
      <c r="AY94" s="126"/>
      <c r="AZ94" s="126"/>
      <c r="BA94" s="126"/>
      <c r="BB94" s="126"/>
      <c r="BC94" s="126"/>
      <c r="BD94" s="126"/>
      <c r="BE94" s="126"/>
      <c r="BF94" s="126"/>
      <c r="BG94" s="126"/>
    </row>
    <row r="95" spans="1:59" s="215" customFormat="1" ht="28.5" customHeight="1" x14ac:dyDescent="0.2">
      <c r="A95" s="181"/>
      <c r="B95" s="83" t="s">
        <v>118</v>
      </c>
      <c r="C95" s="83">
        <v>862</v>
      </c>
      <c r="D95" s="69"/>
      <c r="E95" s="69"/>
      <c r="F95" s="80" t="s">
        <v>164</v>
      </c>
      <c r="G95" s="211" t="s">
        <v>97</v>
      </c>
      <c r="H95" s="211" t="s">
        <v>97</v>
      </c>
      <c r="I95" s="212" t="s">
        <v>271</v>
      </c>
      <c r="J95" s="211" t="s">
        <v>119</v>
      </c>
      <c r="K95" s="213"/>
      <c r="L95" s="213"/>
      <c r="M95" s="214">
        <v>0</v>
      </c>
      <c r="N95" s="216">
        <v>17</v>
      </c>
      <c r="O95" s="214">
        <f>N95+M95</f>
        <v>17</v>
      </c>
      <c r="P95" s="214">
        <v>0</v>
      </c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</row>
    <row r="96" spans="1:59" s="126" customFormat="1" ht="15.75" customHeight="1" x14ac:dyDescent="0.2">
      <c r="A96" s="90"/>
      <c r="B96" s="188" t="s">
        <v>249</v>
      </c>
      <c r="C96" s="69">
        <v>862</v>
      </c>
      <c r="D96" s="84"/>
      <c r="E96" s="85"/>
      <c r="F96" s="189" t="s">
        <v>164</v>
      </c>
      <c r="G96" s="189" t="s">
        <v>97</v>
      </c>
      <c r="H96" s="86"/>
      <c r="I96" s="176" t="s">
        <v>248</v>
      </c>
      <c r="J96" s="189"/>
      <c r="K96" s="125"/>
      <c r="L96" s="125"/>
      <c r="M96" s="125"/>
      <c r="N96" s="122">
        <f>N97</f>
        <v>0.3</v>
      </c>
      <c r="O96" s="125"/>
      <c r="P96" s="155"/>
    </row>
    <row r="97" spans="1:16" s="126" customFormat="1" ht="15.75" customHeight="1" x14ac:dyDescent="0.2">
      <c r="A97" s="90"/>
      <c r="B97" s="103" t="s">
        <v>146</v>
      </c>
      <c r="C97" s="69">
        <v>862</v>
      </c>
      <c r="D97" s="84"/>
      <c r="E97" s="85"/>
      <c r="F97" s="189" t="s">
        <v>164</v>
      </c>
      <c r="G97" s="189" t="s">
        <v>97</v>
      </c>
      <c r="H97" s="86"/>
      <c r="I97" s="176" t="s">
        <v>248</v>
      </c>
      <c r="J97" s="189" t="s">
        <v>117</v>
      </c>
      <c r="K97" s="125"/>
      <c r="L97" s="125"/>
      <c r="M97" s="125"/>
      <c r="N97" s="125">
        <f>N98</f>
        <v>0.3</v>
      </c>
      <c r="O97" s="125"/>
      <c r="P97" s="155"/>
    </row>
    <row r="98" spans="1:16" s="126" customFormat="1" ht="15.75" customHeight="1" x14ac:dyDescent="0.2">
      <c r="A98" s="90"/>
      <c r="B98" s="95" t="s">
        <v>118</v>
      </c>
      <c r="C98" s="69">
        <v>862</v>
      </c>
      <c r="D98" s="84"/>
      <c r="E98" s="85"/>
      <c r="F98" s="189" t="s">
        <v>164</v>
      </c>
      <c r="G98" s="189" t="s">
        <v>97</v>
      </c>
      <c r="H98" s="86"/>
      <c r="I98" s="176" t="s">
        <v>248</v>
      </c>
      <c r="J98" s="189" t="s">
        <v>119</v>
      </c>
      <c r="K98" s="125"/>
      <c r="L98" s="125"/>
      <c r="M98" s="125"/>
      <c r="N98" s="125">
        <v>0.3</v>
      </c>
      <c r="O98" s="125"/>
      <c r="P98" s="155"/>
    </row>
    <row r="99" spans="1:16" s="127" customFormat="1" ht="15" customHeight="1" x14ac:dyDescent="0.2">
      <c r="A99" s="347" t="s">
        <v>171</v>
      </c>
      <c r="B99" s="348"/>
      <c r="C99" s="74">
        <v>63</v>
      </c>
      <c r="D99" s="74">
        <v>0</v>
      </c>
      <c r="E99" s="75">
        <v>863</v>
      </c>
      <c r="F99" s="80" t="s">
        <v>164</v>
      </c>
      <c r="G99" s="80" t="s">
        <v>149</v>
      </c>
      <c r="H99" s="80"/>
      <c r="I99" s="80"/>
      <c r="J99" s="80"/>
      <c r="K99" s="122" t="e">
        <f>K100+K106+K103+#REF!</f>
        <v>#REF!</v>
      </c>
      <c r="L99" s="122" t="e">
        <f>L100+L106+L103+#REF!</f>
        <v>#REF!</v>
      </c>
      <c r="M99" s="122" t="e">
        <f>M100+M106+M103+#REF!</f>
        <v>#REF!</v>
      </c>
      <c r="N99" s="122">
        <f>N100+N106+N109</f>
        <v>360.81899999999996</v>
      </c>
      <c r="O99" s="122" t="e">
        <f>O100+O106+O103+#REF!</f>
        <v>#REF!</v>
      </c>
    </row>
    <row r="100" spans="1:16" s="126" customFormat="1" ht="15" customHeight="1" x14ac:dyDescent="0.2">
      <c r="A100" s="339" t="s">
        <v>172</v>
      </c>
      <c r="B100" s="340"/>
      <c r="C100" s="84">
        <v>63</v>
      </c>
      <c r="D100" s="84">
        <v>0</v>
      </c>
      <c r="E100" s="85">
        <v>863</v>
      </c>
      <c r="F100" s="86" t="s">
        <v>164</v>
      </c>
      <c r="G100" s="86" t="s">
        <v>149</v>
      </c>
      <c r="H100" s="86" t="s">
        <v>173</v>
      </c>
      <c r="I100" s="86" t="s">
        <v>247</v>
      </c>
      <c r="J100" s="86"/>
      <c r="K100" s="125">
        <f t="shared" ref="K100:O101" si="9">K101</f>
        <v>70.706999999999994</v>
      </c>
      <c r="L100" s="125">
        <f t="shared" si="9"/>
        <v>70.706999999999994</v>
      </c>
      <c r="M100" s="125">
        <f t="shared" si="9"/>
        <v>70.706999999999994</v>
      </c>
      <c r="N100" s="125">
        <f t="shared" si="9"/>
        <v>187.75899999999999</v>
      </c>
      <c r="O100" s="125">
        <f t="shared" si="9"/>
        <v>258.46600000000001</v>
      </c>
    </row>
    <row r="101" spans="1:16" s="126" customFormat="1" ht="25.5" customHeight="1" x14ac:dyDescent="0.2">
      <c r="A101" s="93"/>
      <c r="B101" s="103" t="s">
        <v>146</v>
      </c>
      <c r="C101" s="84">
        <v>63</v>
      </c>
      <c r="D101" s="84">
        <v>0</v>
      </c>
      <c r="E101" s="85">
        <v>863</v>
      </c>
      <c r="F101" s="86" t="s">
        <v>164</v>
      </c>
      <c r="G101" s="86" t="s">
        <v>149</v>
      </c>
      <c r="H101" s="86" t="s">
        <v>173</v>
      </c>
      <c r="I101" s="86" t="s">
        <v>247</v>
      </c>
      <c r="J101" s="86" t="s">
        <v>117</v>
      </c>
      <c r="K101" s="125">
        <f t="shared" si="9"/>
        <v>70.706999999999994</v>
      </c>
      <c r="L101" s="125">
        <f t="shared" si="9"/>
        <v>70.706999999999994</v>
      </c>
      <c r="M101" s="125">
        <f t="shared" si="9"/>
        <v>70.706999999999994</v>
      </c>
      <c r="N101" s="125">
        <f t="shared" si="9"/>
        <v>187.75899999999999</v>
      </c>
      <c r="O101" s="125">
        <f t="shared" si="9"/>
        <v>258.46600000000001</v>
      </c>
    </row>
    <row r="102" spans="1:16" s="126" customFormat="1" ht="27" customHeight="1" x14ac:dyDescent="0.2">
      <c r="A102" s="93"/>
      <c r="B102" s="95" t="s">
        <v>118</v>
      </c>
      <c r="C102" s="84">
        <v>63</v>
      </c>
      <c r="D102" s="84">
        <v>0</v>
      </c>
      <c r="E102" s="85">
        <v>863</v>
      </c>
      <c r="F102" s="86" t="s">
        <v>164</v>
      </c>
      <c r="G102" s="86" t="s">
        <v>149</v>
      </c>
      <c r="H102" s="86" t="s">
        <v>173</v>
      </c>
      <c r="I102" s="86" t="s">
        <v>247</v>
      </c>
      <c r="J102" s="86" t="s">
        <v>119</v>
      </c>
      <c r="K102" s="125">
        <v>70.706999999999994</v>
      </c>
      <c r="L102" s="125">
        <v>70.706999999999994</v>
      </c>
      <c r="M102" s="125">
        <v>70.706999999999994</v>
      </c>
      <c r="N102" s="125">
        <v>187.75899999999999</v>
      </c>
      <c r="O102" s="125">
        <f>K102+N102</f>
        <v>258.46600000000001</v>
      </c>
      <c r="P102" s="155"/>
    </row>
    <row r="103" spans="1:16" s="126" customFormat="1" ht="15.75" hidden="1" customHeight="1" x14ac:dyDescent="0.2">
      <c r="A103" s="102"/>
      <c r="B103" s="128" t="s">
        <v>174</v>
      </c>
      <c r="C103" s="84"/>
      <c r="D103" s="84"/>
      <c r="E103" s="85"/>
      <c r="F103" s="86" t="s">
        <v>164</v>
      </c>
      <c r="G103" s="86" t="s">
        <v>149</v>
      </c>
      <c r="H103" s="86"/>
      <c r="I103" s="86" t="s">
        <v>250</v>
      </c>
      <c r="J103" s="86"/>
      <c r="K103" s="125">
        <f t="shared" ref="K103:O104" si="10">K104</f>
        <v>5</v>
      </c>
      <c r="L103" s="125">
        <f t="shared" si="10"/>
        <v>5</v>
      </c>
      <c r="M103" s="125">
        <f t="shared" si="10"/>
        <v>5</v>
      </c>
      <c r="N103" s="125">
        <f t="shared" si="10"/>
        <v>0</v>
      </c>
      <c r="O103" s="125">
        <f t="shared" si="10"/>
        <v>5</v>
      </c>
    </row>
    <row r="104" spans="1:16" s="126" customFormat="1" ht="15.75" hidden="1" customHeight="1" x14ac:dyDescent="0.2">
      <c r="A104" s="102"/>
      <c r="B104" s="103" t="s">
        <v>146</v>
      </c>
      <c r="C104" s="84"/>
      <c r="D104" s="84"/>
      <c r="E104" s="85"/>
      <c r="F104" s="86" t="s">
        <v>164</v>
      </c>
      <c r="G104" s="86" t="s">
        <v>149</v>
      </c>
      <c r="H104" s="86"/>
      <c r="I104" s="86" t="s">
        <v>250</v>
      </c>
      <c r="J104" s="86" t="s">
        <v>117</v>
      </c>
      <c r="K104" s="125">
        <f t="shared" si="10"/>
        <v>5</v>
      </c>
      <c r="L104" s="125">
        <f t="shared" si="10"/>
        <v>5</v>
      </c>
      <c r="M104" s="125">
        <f t="shared" si="10"/>
        <v>5</v>
      </c>
      <c r="N104" s="125">
        <f t="shared" si="10"/>
        <v>0</v>
      </c>
      <c r="O104" s="125">
        <f t="shared" si="10"/>
        <v>5</v>
      </c>
    </row>
    <row r="105" spans="1:16" s="126" customFormat="1" ht="15.75" hidden="1" customHeight="1" x14ac:dyDescent="0.2">
      <c r="A105" s="102"/>
      <c r="B105" s="95" t="s">
        <v>118</v>
      </c>
      <c r="C105" s="84"/>
      <c r="D105" s="84"/>
      <c r="E105" s="85"/>
      <c r="F105" s="86" t="s">
        <v>175</v>
      </c>
      <c r="G105" s="86" t="s">
        <v>149</v>
      </c>
      <c r="H105" s="86"/>
      <c r="I105" s="86" t="s">
        <v>250</v>
      </c>
      <c r="J105" s="86" t="s">
        <v>119</v>
      </c>
      <c r="K105" s="125">
        <v>5</v>
      </c>
      <c r="L105" s="125">
        <v>5</v>
      </c>
      <c r="M105" s="125">
        <v>5</v>
      </c>
      <c r="N105" s="125">
        <v>0</v>
      </c>
      <c r="O105" s="125">
        <f>K105+N105</f>
        <v>5</v>
      </c>
    </row>
    <row r="106" spans="1:16" s="126" customFormat="1" ht="15" customHeight="1" x14ac:dyDescent="0.2">
      <c r="A106" s="339" t="s">
        <v>176</v>
      </c>
      <c r="B106" s="340"/>
      <c r="C106" s="84">
        <v>63</v>
      </c>
      <c r="D106" s="84">
        <v>0</v>
      </c>
      <c r="E106" s="85">
        <v>863</v>
      </c>
      <c r="F106" s="86" t="s">
        <v>164</v>
      </c>
      <c r="G106" s="86" t="s">
        <v>149</v>
      </c>
      <c r="H106" s="86" t="s">
        <v>177</v>
      </c>
      <c r="I106" s="86" t="s">
        <v>251</v>
      </c>
      <c r="J106" s="86"/>
      <c r="K106" s="125">
        <f t="shared" ref="K106:O107" si="11">K107</f>
        <v>9.6839999999999993</v>
      </c>
      <c r="L106" s="125">
        <f t="shared" si="11"/>
        <v>9.984</v>
      </c>
      <c r="M106" s="125">
        <f t="shared" si="11"/>
        <v>9.984</v>
      </c>
      <c r="N106" s="125">
        <f t="shared" si="11"/>
        <v>21.312999999999999</v>
      </c>
      <c r="O106" s="125">
        <f t="shared" si="11"/>
        <v>30.997</v>
      </c>
    </row>
    <row r="107" spans="1:16" s="126" customFormat="1" ht="15.75" customHeight="1" x14ac:dyDescent="0.2">
      <c r="A107" s="93"/>
      <c r="B107" s="95" t="s">
        <v>169</v>
      </c>
      <c r="C107" s="84">
        <v>63</v>
      </c>
      <c r="D107" s="84">
        <v>0</v>
      </c>
      <c r="E107" s="85">
        <v>863</v>
      </c>
      <c r="F107" s="86" t="s">
        <v>164</v>
      </c>
      <c r="G107" s="86" t="s">
        <v>149</v>
      </c>
      <c r="H107" s="86" t="s">
        <v>177</v>
      </c>
      <c r="I107" s="86" t="s">
        <v>251</v>
      </c>
      <c r="J107" s="86" t="s">
        <v>117</v>
      </c>
      <c r="K107" s="125">
        <f t="shared" si="11"/>
        <v>9.6839999999999993</v>
      </c>
      <c r="L107" s="125">
        <f t="shared" si="11"/>
        <v>9.984</v>
      </c>
      <c r="M107" s="125">
        <f t="shared" si="11"/>
        <v>9.984</v>
      </c>
      <c r="N107" s="125">
        <f t="shared" si="11"/>
        <v>21.312999999999999</v>
      </c>
      <c r="O107" s="125">
        <f t="shared" si="11"/>
        <v>30.997</v>
      </c>
    </row>
    <row r="108" spans="1:16" s="52" customFormat="1" ht="27" customHeight="1" x14ac:dyDescent="0.2">
      <c r="A108" s="93"/>
      <c r="B108" s="95" t="s">
        <v>118</v>
      </c>
      <c r="C108" s="84">
        <v>63</v>
      </c>
      <c r="D108" s="84">
        <v>0</v>
      </c>
      <c r="E108" s="85">
        <v>863</v>
      </c>
      <c r="F108" s="86" t="s">
        <v>164</v>
      </c>
      <c r="G108" s="86" t="s">
        <v>149</v>
      </c>
      <c r="H108" s="86" t="s">
        <v>177</v>
      </c>
      <c r="I108" s="86" t="s">
        <v>251</v>
      </c>
      <c r="J108" s="86" t="s">
        <v>119</v>
      </c>
      <c r="K108" s="81">
        <v>9.6839999999999993</v>
      </c>
      <c r="L108" s="81">
        <v>9.984</v>
      </c>
      <c r="M108" s="81">
        <v>9.984</v>
      </c>
      <c r="N108" s="81">
        <v>21.312999999999999</v>
      </c>
      <c r="O108" s="81">
        <f>K108+N108</f>
        <v>30.997</v>
      </c>
    </row>
    <row r="109" spans="1:16" s="52" customFormat="1" ht="14.25" customHeight="1" x14ac:dyDescent="0.2">
      <c r="A109" s="102"/>
      <c r="B109" s="339" t="s">
        <v>184</v>
      </c>
      <c r="C109" s="340"/>
      <c r="D109" s="84"/>
      <c r="E109" s="85"/>
      <c r="F109" s="86" t="s">
        <v>164</v>
      </c>
      <c r="G109" s="86" t="s">
        <v>149</v>
      </c>
      <c r="H109" s="86"/>
      <c r="I109" s="86" t="s">
        <v>252</v>
      </c>
      <c r="J109" s="86"/>
      <c r="K109" s="81"/>
      <c r="L109" s="81"/>
      <c r="M109" s="81"/>
      <c r="N109" s="81">
        <f>N110</f>
        <v>151.74700000000001</v>
      </c>
      <c r="O109" s="81"/>
    </row>
    <row r="110" spans="1:16" s="52" customFormat="1" ht="14.25" customHeight="1" x14ac:dyDescent="0.2">
      <c r="A110" s="102"/>
      <c r="B110" s="95" t="s">
        <v>169</v>
      </c>
      <c r="C110" s="95" t="s">
        <v>169</v>
      </c>
      <c r="D110" s="84"/>
      <c r="E110" s="85"/>
      <c r="F110" s="86" t="s">
        <v>164</v>
      </c>
      <c r="G110" s="86" t="s">
        <v>149</v>
      </c>
      <c r="H110" s="86"/>
      <c r="I110" s="86" t="s">
        <v>252</v>
      </c>
      <c r="J110" s="86" t="s">
        <v>117</v>
      </c>
      <c r="K110" s="81"/>
      <c r="L110" s="81"/>
      <c r="M110" s="81"/>
      <c r="N110" s="81">
        <f>N111</f>
        <v>151.74700000000001</v>
      </c>
      <c r="O110" s="81"/>
    </row>
    <row r="111" spans="1:16" s="52" customFormat="1" ht="14.25" customHeight="1" x14ac:dyDescent="0.2">
      <c r="A111" s="102"/>
      <c r="B111" s="95" t="s">
        <v>118</v>
      </c>
      <c r="C111" s="95" t="s">
        <v>118</v>
      </c>
      <c r="D111" s="84"/>
      <c r="E111" s="85"/>
      <c r="F111" s="86" t="s">
        <v>164</v>
      </c>
      <c r="G111" s="86" t="s">
        <v>149</v>
      </c>
      <c r="H111" s="86"/>
      <c r="I111" s="86" t="s">
        <v>252</v>
      </c>
      <c r="J111" s="86" t="s">
        <v>119</v>
      </c>
      <c r="K111" s="81"/>
      <c r="L111" s="81"/>
      <c r="M111" s="81"/>
      <c r="N111" s="81">
        <v>151.74700000000001</v>
      </c>
      <c r="O111" s="81"/>
    </row>
    <row r="112" spans="1:16" ht="14.25" customHeight="1" x14ac:dyDescent="0.2">
      <c r="A112" s="217"/>
      <c r="B112" s="218" t="s">
        <v>178</v>
      </c>
      <c r="C112" s="103">
        <v>862</v>
      </c>
      <c r="D112" s="69"/>
      <c r="E112" s="69"/>
      <c r="F112" s="86" t="s">
        <v>155</v>
      </c>
      <c r="G112" s="219"/>
      <c r="H112" s="211"/>
      <c r="I112" s="211"/>
      <c r="J112" s="211"/>
      <c r="K112" s="205">
        <f t="shared" ref="K112:P115" si="12">K113</f>
        <v>25000</v>
      </c>
      <c r="L112" s="205">
        <f t="shared" si="12"/>
        <v>107420</v>
      </c>
      <c r="M112" s="205">
        <f t="shared" si="12"/>
        <v>132420</v>
      </c>
      <c r="N112" s="78">
        <f t="shared" si="12"/>
        <v>132.25800000000001</v>
      </c>
      <c r="O112" s="205">
        <f t="shared" si="12"/>
        <v>132552.258</v>
      </c>
      <c r="P112" s="205">
        <f t="shared" si="12"/>
        <v>0</v>
      </c>
    </row>
    <row r="113" spans="1:16" ht="14.25" customHeight="1" x14ac:dyDescent="0.2">
      <c r="A113" s="217"/>
      <c r="B113" s="218" t="s">
        <v>179</v>
      </c>
      <c r="C113" s="103">
        <v>862</v>
      </c>
      <c r="D113" s="69"/>
      <c r="E113" s="69"/>
      <c r="F113" s="86" t="s">
        <v>155</v>
      </c>
      <c r="G113" s="220" t="s">
        <v>95</v>
      </c>
      <c r="H113" s="220" t="s">
        <v>95</v>
      </c>
      <c r="I113" s="211"/>
      <c r="J113" s="211"/>
      <c r="K113" s="205">
        <f t="shared" si="12"/>
        <v>25000</v>
      </c>
      <c r="L113" s="205">
        <f t="shared" si="12"/>
        <v>107420</v>
      </c>
      <c r="M113" s="205">
        <f t="shared" si="12"/>
        <v>132420</v>
      </c>
      <c r="N113" s="78">
        <f t="shared" si="12"/>
        <v>132.25800000000001</v>
      </c>
      <c r="O113" s="205">
        <f t="shared" si="12"/>
        <v>132552.258</v>
      </c>
      <c r="P113" s="205">
        <f t="shared" si="12"/>
        <v>0</v>
      </c>
    </row>
    <row r="114" spans="1:16" ht="14.25" customHeight="1" x14ac:dyDescent="0.2">
      <c r="A114" s="217"/>
      <c r="B114" s="221" t="s">
        <v>272</v>
      </c>
      <c r="C114" s="103">
        <v>862</v>
      </c>
      <c r="D114" s="69"/>
      <c r="E114" s="69"/>
      <c r="F114" s="86" t="s">
        <v>155</v>
      </c>
      <c r="G114" s="222" t="s">
        <v>95</v>
      </c>
      <c r="H114" s="222" t="s">
        <v>95</v>
      </c>
      <c r="I114" s="211" t="s">
        <v>273</v>
      </c>
      <c r="J114" s="211"/>
      <c r="K114" s="206">
        <f t="shared" si="12"/>
        <v>25000</v>
      </c>
      <c r="L114" s="206">
        <f t="shared" si="12"/>
        <v>107420</v>
      </c>
      <c r="M114" s="206">
        <f t="shared" si="12"/>
        <v>132420</v>
      </c>
      <c r="N114" s="81">
        <f t="shared" si="12"/>
        <v>132.25800000000001</v>
      </c>
      <c r="O114" s="206">
        <f t="shared" si="12"/>
        <v>132552.258</v>
      </c>
      <c r="P114" s="206">
        <f t="shared" si="12"/>
        <v>0</v>
      </c>
    </row>
    <row r="115" spans="1:16" ht="14.25" customHeight="1" x14ac:dyDescent="0.2">
      <c r="A115" s="217"/>
      <c r="B115" s="223" t="s">
        <v>180</v>
      </c>
      <c r="C115" s="103">
        <v>862</v>
      </c>
      <c r="D115" s="69"/>
      <c r="E115" s="69"/>
      <c r="F115" s="86" t="s">
        <v>155</v>
      </c>
      <c r="G115" s="222" t="s">
        <v>95</v>
      </c>
      <c r="H115" s="222" t="s">
        <v>95</v>
      </c>
      <c r="I115" s="211" t="s">
        <v>273</v>
      </c>
      <c r="J115" s="211" t="s">
        <v>181</v>
      </c>
      <c r="K115" s="206">
        <f t="shared" si="12"/>
        <v>25000</v>
      </c>
      <c r="L115" s="206">
        <f t="shared" si="12"/>
        <v>107420</v>
      </c>
      <c r="M115" s="206">
        <f t="shared" si="12"/>
        <v>132420</v>
      </c>
      <c r="N115" s="81">
        <f t="shared" si="12"/>
        <v>132.25800000000001</v>
      </c>
      <c r="O115" s="206">
        <f t="shared" si="12"/>
        <v>132552.258</v>
      </c>
      <c r="P115" s="206">
        <f t="shared" si="12"/>
        <v>0</v>
      </c>
    </row>
    <row r="116" spans="1:16" ht="14.25" customHeight="1" x14ac:dyDescent="0.2">
      <c r="A116" s="217"/>
      <c r="B116" s="184" t="s">
        <v>182</v>
      </c>
      <c r="C116" s="103">
        <v>862</v>
      </c>
      <c r="D116" s="69"/>
      <c r="E116" s="69"/>
      <c r="F116" s="86" t="s">
        <v>155</v>
      </c>
      <c r="G116" s="222" t="s">
        <v>95</v>
      </c>
      <c r="H116" s="222" t="s">
        <v>95</v>
      </c>
      <c r="I116" s="211" t="s">
        <v>273</v>
      </c>
      <c r="J116" s="211" t="s">
        <v>183</v>
      </c>
      <c r="K116" s="206">
        <f>55000-30000</f>
        <v>25000</v>
      </c>
      <c r="L116" s="206">
        <v>107420</v>
      </c>
      <c r="M116" s="206">
        <f>L116+K116</f>
        <v>132420</v>
      </c>
      <c r="N116" s="81">
        <v>132.25800000000001</v>
      </c>
      <c r="O116" s="206">
        <f>N116+M116</f>
        <v>132552.258</v>
      </c>
      <c r="P116" s="206">
        <v>0</v>
      </c>
    </row>
    <row r="117" spans="1:16" s="52" customFormat="1" ht="13.5" customHeight="1" x14ac:dyDescent="0.2">
      <c r="A117" s="337" t="s">
        <v>185</v>
      </c>
      <c r="B117" s="338"/>
      <c r="C117" s="74">
        <v>63</v>
      </c>
      <c r="D117" s="74">
        <v>0</v>
      </c>
      <c r="E117" s="75">
        <v>863</v>
      </c>
      <c r="F117" s="76" t="s">
        <v>138</v>
      </c>
      <c r="G117" s="76"/>
      <c r="H117" s="76"/>
      <c r="I117" s="76"/>
      <c r="J117" s="76"/>
      <c r="K117" s="78">
        <f t="shared" ref="K117:O120" si="13">K118</f>
        <v>5</v>
      </c>
      <c r="L117" s="78">
        <f t="shared" si="13"/>
        <v>5</v>
      </c>
      <c r="M117" s="78">
        <f t="shared" si="13"/>
        <v>5</v>
      </c>
      <c r="N117" s="78">
        <f t="shared" si="13"/>
        <v>4</v>
      </c>
      <c r="O117" s="78">
        <f t="shared" si="13"/>
        <v>9</v>
      </c>
    </row>
    <row r="118" spans="1:16" s="52" customFormat="1" ht="13.5" customHeight="1" x14ac:dyDescent="0.2">
      <c r="A118" s="347" t="s">
        <v>186</v>
      </c>
      <c r="B118" s="348"/>
      <c r="C118" s="74">
        <v>63</v>
      </c>
      <c r="D118" s="74">
        <v>0</v>
      </c>
      <c r="E118" s="75">
        <v>863</v>
      </c>
      <c r="F118" s="76" t="s">
        <v>138</v>
      </c>
      <c r="G118" s="76" t="s">
        <v>97</v>
      </c>
      <c r="H118" s="76"/>
      <c r="I118" s="76"/>
      <c r="J118" s="76"/>
      <c r="K118" s="78">
        <f>K119</f>
        <v>5</v>
      </c>
      <c r="L118" s="78">
        <f t="shared" si="13"/>
        <v>5</v>
      </c>
      <c r="M118" s="78">
        <f t="shared" si="13"/>
        <v>5</v>
      </c>
      <c r="N118" s="78">
        <f t="shared" si="13"/>
        <v>4</v>
      </c>
      <c r="O118" s="78">
        <f t="shared" si="13"/>
        <v>9</v>
      </c>
    </row>
    <row r="119" spans="1:16" s="52" customFormat="1" ht="73.5" customHeight="1" x14ac:dyDescent="0.2">
      <c r="A119" s="339" t="s">
        <v>254</v>
      </c>
      <c r="B119" s="340"/>
      <c r="C119" s="84">
        <v>63</v>
      </c>
      <c r="D119" s="84">
        <v>0</v>
      </c>
      <c r="E119" s="85">
        <v>863</v>
      </c>
      <c r="F119" s="73" t="s">
        <v>138</v>
      </c>
      <c r="G119" s="73" t="s">
        <v>97</v>
      </c>
      <c r="H119" s="73" t="s">
        <v>187</v>
      </c>
      <c r="I119" s="87" t="s">
        <v>253</v>
      </c>
      <c r="J119" s="73"/>
      <c r="K119" s="81">
        <f>K120</f>
        <v>5</v>
      </c>
      <c r="L119" s="81">
        <f t="shared" si="13"/>
        <v>5</v>
      </c>
      <c r="M119" s="81">
        <f t="shared" si="13"/>
        <v>5</v>
      </c>
      <c r="N119" s="81">
        <f t="shared" si="13"/>
        <v>4</v>
      </c>
      <c r="O119" s="81">
        <f t="shared" si="13"/>
        <v>9</v>
      </c>
    </row>
    <row r="120" spans="1:16" s="52" customFormat="1" ht="17.25" customHeight="1" x14ac:dyDescent="0.2">
      <c r="A120" s="93"/>
      <c r="B120" s="99" t="s">
        <v>130</v>
      </c>
      <c r="C120" s="84">
        <v>63</v>
      </c>
      <c r="D120" s="84">
        <v>0</v>
      </c>
      <c r="E120" s="85">
        <v>863</v>
      </c>
      <c r="F120" s="73" t="s">
        <v>138</v>
      </c>
      <c r="G120" s="73" t="s">
        <v>97</v>
      </c>
      <c r="H120" s="73" t="s">
        <v>187</v>
      </c>
      <c r="I120" s="87" t="s">
        <v>253</v>
      </c>
      <c r="J120" s="73" t="s">
        <v>131</v>
      </c>
      <c r="K120" s="81">
        <f>K121</f>
        <v>5</v>
      </c>
      <c r="L120" s="81">
        <f t="shared" si="13"/>
        <v>5</v>
      </c>
      <c r="M120" s="81">
        <f t="shared" si="13"/>
        <v>5</v>
      </c>
      <c r="N120" s="81">
        <f t="shared" si="13"/>
        <v>4</v>
      </c>
      <c r="O120" s="81">
        <f t="shared" si="13"/>
        <v>9</v>
      </c>
    </row>
    <row r="121" spans="1:16" s="52" customFormat="1" ht="13.5" customHeight="1" x14ac:dyDescent="0.2">
      <c r="A121" s="93"/>
      <c r="B121" s="101" t="s">
        <v>55</v>
      </c>
      <c r="C121" s="84">
        <v>63</v>
      </c>
      <c r="D121" s="84">
        <v>0</v>
      </c>
      <c r="E121" s="85">
        <v>863</v>
      </c>
      <c r="F121" s="73" t="s">
        <v>138</v>
      </c>
      <c r="G121" s="73" t="s">
        <v>97</v>
      </c>
      <c r="H121" s="73" t="s">
        <v>187</v>
      </c>
      <c r="I121" s="87" t="s">
        <v>253</v>
      </c>
      <c r="J121" s="73" t="s">
        <v>132</v>
      </c>
      <c r="K121" s="81">
        <v>5</v>
      </c>
      <c r="L121" s="81">
        <v>5</v>
      </c>
      <c r="M121" s="92">
        <v>5</v>
      </c>
      <c r="N121" s="81">
        <v>4</v>
      </c>
      <c r="O121" s="81">
        <f>K121+N121</f>
        <v>9</v>
      </c>
    </row>
    <row r="122" spans="1:16" s="133" customFormat="1" ht="18" hidden="1" customHeight="1" x14ac:dyDescent="0.2">
      <c r="A122" s="356" t="s">
        <v>188</v>
      </c>
      <c r="B122" s="357"/>
      <c r="C122" s="74">
        <v>70</v>
      </c>
      <c r="D122" s="74">
        <v>0</v>
      </c>
      <c r="E122" s="75">
        <v>863</v>
      </c>
      <c r="F122" s="76" t="s">
        <v>189</v>
      </c>
      <c r="G122" s="76"/>
      <c r="H122" s="76"/>
      <c r="I122" s="130"/>
      <c r="J122" s="130"/>
      <c r="K122" s="131"/>
      <c r="L122" s="129">
        <f t="shared" ref="L122:M124" si="14">L123</f>
        <v>0</v>
      </c>
      <c r="M122" s="132">
        <f t="shared" si="14"/>
        <v>0</v>
      </c>
      <c r="N122" s="131"/>
      <c r="O122" s="131"/>
    </row>
    <row r="123" spans="1:16" s="52" customFormat="1" ht="18" hidden="1" customHeight="1" x14ac:dyDescent="0.2">
      <c r="A123" s="358" t="s">
        <v>188</v>
      </c>
      <c r="B123" s="359"/>
      <c r="C123" s="84">
        <v>70</v>
      </c>
      <c r="D123" s="84">
        <v>0</v>
      </c>
      <c r="E123" s="85">
        <v>863</v>
      </c>
      <c r="F123" s="73" t="s">
        <v>189</v>
      </c>
      <c r="G123" s="73" t="s">
        <v>189</v>
      </c>
      <c r="H123" s="73"/>
      <c r="I123" s="73"/>
      <c r="J123" s="73"/>
      <c r="K123" s="81"/>
      <c r="L123" s="81">
        <f t="shared" si="14"/>
        <v>0</v>
      </c>
      <c r="M123" s="92">
        <f t="shared" si="14"/>
        <v>0</v>
      </c>
      <c r="N123" s="81"/>
      <c r="O123" s="81"/>
    </row>
    <row r="124" spans="1:16" s="52" customFormat="1" ht="18" hidden="1" customHeight="1" x14ac:dyDescent="0.2">
      <c r="A124" s="93"/>
      <c r="B124" s="102" t="s">
        <v>188</v>
      </c>
      <c r="C124" s="84">
        <v>70</v>
      </c>
      <c r="D124" s="84">
        <v>0</v>
      </c>
      <c r="E124" s="85">
        <v>863</v>
      </c>
      <c r="F124" s="134">
        <v>99</v>
      </c>
      <c r="G124" s="73" t="s">
        <v>189</v>
      </c>
      <c r="H124" s="73" t="s">
        <v>190</v>
      </c>
      <c r="I124" s="135" t="s">
        <v>191</v>
      </c>
      <c r="J124" s="73"/>
      <c r="K124" s="81"/>
      <c r="L124" s="81">
        <f t="shared" si="14"/>
        <v>0</v>
      </c>
      <c r="M124" s="92">
        <f t="shared" si="14"/>
        <v>0</v>
      </c>
      <c r="N124" s="81"/>
      <c r="O124" s="81"/>
    </row>
    <row r="125" spans="1:16" s="52" customFormat="1" ht="18" hidden="1" customHeight="1" x14ac:dyDescent="0.2">
      <c r="A125" s="93"/>
      <c r="B125" s="102" t="s">
        <v>188</v>
      </c>
      <c r="C125" s="84">
        <v>70</v>
      </c>
      <c r="D125" s="84">
        <v>0</v>
      </c>
      <c r="E125" s="85">
        <v>863</v>
      </c>
      <c r="F125" s="134">
        <v>99</v>
      </c>
      <c r="G125" s="73" t="s">
        <v>189</v>
      </c>
      <c r="H125" s="73" t="s">
        <v>190</v>
      </c>
      <c r="I125" s="135" t="s">
        <v>191</v>
      </c>
      <c r="J125" s="73" t="s">
        <v>192</v>
      </c>
      <c r="K125" s="81"/>
      <c r="L125" s="81"/>
      <c r="M125" s="92"/>
      <c r="N125" s="81"/>
      <c r="O125" s="81"/>
    </row>
    <row r="126" spans="1:16" s="52" customFormat="1" ht="14.25" customHeight="1" x14ac:dyDescent="0.2">
      <c r="A126" s="136"/>
      <c r="B126" s="137" t="s">
        <v>193</v>
      </c>
      <c r="C126" s="137"/>
      <c r="D126" s="137"/>
      <c r="E126" s="85"/>
      <c r="F126" s="76"/>
      <c r="G126" s="76"/>
      <c r="H126" s="76"/>
      <c r="I126" s="87"/>
      <c r="J126" s="76"/>
      <c r="K126" s="78" t="e">
        <f>K12+K61+K71+#REF!+K117+K122+K82+K76+K112</f>
        <v>#REF!</v>
      </c>
      <c r="L126" s="78" t="e">
        <f>L12+L61+L71+#REF!+L117+L122+L82+L76+L112</f>
        <v>#REF!</v>
      </c>
      <c r="M126" s="78" t="e">
        <f>M12+M61+M71+#REF!+M117+M122+M82+M76+M112</f>
        <v>#REF!</v>
      </c>
      <c r="N126" s="78">
        <f>N13+N19+N36+N47+N51+N61+N71+N76+N82+N117+N40+N112</f>
        <v>3103.6669999999995</v>
      </c>
      <c r="O126" s="78" t="e">
        <f>O12+O61+O71+#REF!+O117+O122+O82+O76+O112</f>
        <v>#REF!</v>
      </c>
    </row>
    <row r="127" spans="1:16" s="52" customFormat="1" x14ac:dyDescent="0.2">
      <c r="B127" s="138"/>
      <c r="C127" s="139"/>
      <c r="D127" s="139"/>
      <c r="E127" s="140"/>
      <c r="F127" s="141"/>
      <c r="G127" s="141"/>
      <c r="H127" s="141"/>
      <c r="I127" s="141"/>
      <c r="J127" s="142"/>
      <c r="K127" s="143"/>
      <c r="L127" s="143"/>
      <c r="M127" s="143"/>
      <c r="N127" s="175"/>
    </row>
    <row r="128" spans="1:16" x14ac:dyDescent="0.2">
      <c r="K128" s="156"/>
      <c r="L128" s="156"/>
      <c r="M128" s="156"/>
      <c r="N128" s="52"/>
    </row>
    <row r="129" spans="11:14" x14ac:dyDescent="0.2">
      <c r="N129" s="52"/>
    </row>
    <row r="130" spans="11:14" x14ac:dyDescent="0.2">
      <c r="K130" s="157"/>
      <c r="L130" s="157"/>
      <c r="M130" s="157"/>
      <c r="N130" s="52"/>
    </row>
    <row r="131" spans="11:14" x14ac:dyDescent="0.2">
      <c r="K131" s="157"/>
      <c r="L131" s="157"/>
      <c r="M131" s="157"/>
      <c r="N131" s="52"/>
    </row>
    <row r="132" spans="11:14" x14ac:dyDescent="0.2">
      <c r="K132" s="157"/>
      <c r="L132" s="157"/>
      <c r="M132" s="157"/>
    </row>
    <row r="133" spans="11:14" x14ac:dyDescent="0.2">
      <c r="K133" s="157"/>
      <c r="L133" s="157"/>
      <c r="M133" s="157"/>
    </row>
    <row r="134" spans="11:14" x14ac:dyDescent="0.2">
      <c r="K134" s="157"/>
      <c r="L134" s="157"/>
      <c r="M134" s="157"/>
    </row>
    <row r="135" spans="11:14" x14ac:dyDescent="0.2">
      <c r="K135" s="157"/>
      <c r="L135" s="157"/>
      <c r="M135" s="157"/>
    </row>
  </sheetData>
  <mergeCells count="29">
    <mergeCell ref="A117:B117"/>
    <mergeCell ref="A118:B118"/>
    <mergeCell ref="A119:B119"/>
    <mergeCell ref="A122:B122"/>
    <mergeCell ref="A123:B123"/>
    <mergeCell ref="F1:N1"/>
    <mergeCell ref="B58:C58"/>
    <mergeCell ref="B109:C109"/>
    <mergeCell ref="A83:B83"/>
    <mergeCell ref="A84:B84"/>
    <mergeCell ref="A88:B88"/>
    <mergeCell ref="A99:B99"/>
    <mergeCell ref="A100:B100"/>
    <mergeCell ref="A106:B106"/>
    <mergeCell ref="A76:B76"/>
    <mergeCell ref="A77:B77"/>
    <mergeCell ref="A78:B78"/>
    <mergeCell ref="A82:B82"/>
    <mergeCell ref="A12:B12"/>
    <mergeCell ref="A13:B13"/>
    <mergeCell ref="A19:B19"/>
    <mergeCell ref="A20:B20"/>
    <mergeCell ref="A43:B43"/>
    <mergeCell ref="A44:B44"/>
    <mergeCell ref="F2:O2"/>
    <mergeCell ref="E4:K4"/>
    <mergeCell ref="E5:O5"/>
    <mergeCell ref="A7:O7"/>
    <mergeCell ref="A9:B9"/>
  </mergeCells>
  <pageMargins left="0.35433070866141736" right="0.31496062992125984" top="0.35433070866141736" bottom="0.23622047244094491" header="0.27559055118110237" footer="0.23622047244094491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L144"/>
  <sheetViews>
    <sheetView topLeftCell="B96" workbookViewId="0">
      <selection activeCell="L132" sqref="L132"/>
    </sheetView>
  </sheetViews>
  <sheetFormatPr defaultRowHeight="12.75" x14ac:dyDescent="0.2"/>
  <cols>
    <col min="1" max="1" width="2.42578125" style="48" hidden="1" customWidth="1"/>
    <col min="2" max="2" width="48.140625" style="50" customWidth="1"/>
    <col min="3" max="4" width="6.28515625" style="50" hidden="1" customWidth="1"/>
    <col min="5" max="6" width="4.28515625" style="284" customWidth="1"/>
    <col min="7" max="7" width="5.7109375" style="284" hidden="1" customWidth="1"/>
    <col min="8" max="8" width="13.7109375" style="284" customWidth="1"/>
    <col min="9" max="9" width="4.42578125" style="284" customWidth="1"/>
    <col min="10" max="10" width="12.28515625" style="284" hidden="1" customWidth="1"/>
    <col min="11" max="11" width="11.85546875" style="284" hidden="1" customWidth="1"/>
    <col min="12" max="12" width="12.85546875" style="284" customWidth="1"/>
    <col min="13" max="243" width="9.140625" style="48"/>
    <col min="244" max="244" width="0" style="48" hidden="1" customWidth="1"/>
    <col min="245" max="245" width="48.140625" style="48" customWidth="1"/>
    <col min="246" max="247" width="0" style="48" hidden="1" customWidth="1"/>
    <col min="248" max="248" width="5.42578125" style="48" customWidth="1"/>
    <col min="249" max="250" width="4.28515625" style="48" customWidth="1"/>
    <col min="251" max="251" width="0" style="48" hidden="1" customWidth="1"/>
    <col min="252" max="252" width="13.7109375" style="48" customWidth="1"/>
    <col min="253" max="253" width="4.42578125" style="48" customWidth="1"/>
    <col min="254" max="255" width="0" style="48" hidden="1" customWidth="1"/>
    <col min="256" max="256" width="12.85546875" style="48" customWidth="1"/>
    <col min="257" max="257" width="11.85546875" style="48" customWidth="1"/>
    <col min="258" max="258" width="12.85546875" style="48" customWidth="1"/>
    <col min="259" max="260" width="12.5703125" style="48" customWidth="1"/>
    <col min="261" max="499" width="9.140625" style="48"/>
    <col min="500" max="500" width="0" style="48" hidden="1" customWidth="1"/>
    <col min="501" max="501" width="48.140625" style="48" customWidth="1"/>
    <col min="502" max="503" width="0" style="48" hidden="1" customWidth="1"/>
    <col min="504" max="504" width="5.42578125" style="48" customWidth="1"/>
    <col min="505" max="506" width="4.28515625" style="48" customWidth="1"/>
    <col min="507" max="507" width="0" style="48" hidden="1" customWidth="1"/>
    <col min="508" max="508" width="13.7109375" style="48" customWidth="1"/>
    <col min="509" max="509" width="4.42578125" style="48" customWidth="1"/>
    <col min="510" max="511" width="0" style="48" hidden="1" customWidth="1"/>
    <col min="512" max="512" width="12.85546875" style="48" customWidth="1"/>
    <col min="513" max="513" width="11.85546875" style="48" customWidth="1"/>
    <col min="514" max="514" width="12.85546875" style="48" customWidth="1"/>
    <col min="515" max="516" width="12.5703125" style="48" customWidth="1"/>
    <col min="517" max="755" width="9.140625" style="48"/>
    <col min="756" max="756" width="0" style="48" hidden="1" customWidth="1"/>
    <col min="757" max="757" width="48.140625" style="48" customWidth="1"/>
    <col min="758" max="759" width="0" style="48" hidden="1" customWidth="1"/>
    <col min="760" max="760" width="5.42578125" style="48" customWidth="1"/>
    <col min="761" max="762" width="4.28515625" style="48" customWidth="1"/>
    <col min="763" max="763" width="0" style="48" hidden="1" customWidth="1"/>
    <col min="764" max="764" width="13.7109375" style="48" customWidth="1"/>
    <col min="765" max="765" width="4.42578125" style="48" customWidth="1"/>
    <col min="766" max="767" width="0" style="48" hidden="1" customWidth="1"/>
    <col min="768" max="768" width="12.85546875" style="48" customWidth="1"/>
    <col min="769" max="769" width="11.85546875" style="48" customWidth="1"/>
    <col min="770" max="770" width="12.85546875" style="48" customWidth="1"/>
    <col min="771" max="772" width="12.5703125" style="48" customWidth="1"/>
    <col min="773" max="1011" width="9.140625" style="48"/>
    <col min="1012" max="1012" width="0" style="48" hidden="1" customWidth="1"/>
    <col min="1013" max="1013" width="48.140625" style="48" customWidth="1"/>
    <col min="1014" max="1015" width="0" style="48" hidden="1" customWidth="1"/>
    <col min="1016" max="1016" width="5.42578125" style="48" customWidth="1"/>
    <col min="1017" max="1018" width="4.28515625" style="48" customWidth="1"/>
    <col min="1019" max="1019" width="0" style="48" hidden="1" customWidth="1"/>
    <col min="1020" max="1020" width="13.7109375" style="48" customWidth="1"/>
    <col min="1021" max="1021" width="4.42578125" style="48" customWidth="1"/>
    <col min="1022" max="1023" width="0" style="48" hidden="1" customWidth="1"/>
    <col min="1024" max="1024" width="12.85546875" style="48" customWidth="1"/>
    <col min="1025" max="1025" width="11.85546875" style="48" customWidth="1"/>
    <col min="1026" max="1026" width="12.85546875" style="48" customWidth="1"/>
    <col min="1027" max="1028" width="12.5703125" style="48" customWidth="1"/>
    <col min="1029" max="1267" width="9.140625" style="48"/>
    <col min="1268" max="1268" width="0" style="48" hidden="1" customWidth="1"/>
    <col min="1269" max="1269" width="48.140625" style="48" customWidth="1"/>
    <col min="1270" max="1271" width="0" style="48" hidden="1" customWidth="1"/>
    <col min="1272" max="1272" width="5.42578125" style="48" customWidth="1"/>
    <col min="1273" max="1274" width="4.28515625" style="48" customWidth="1"/>
    <col min="1275" max="1275" width="0" style="48" hidden="1" customWidth="1"/>
    <col min="1276" max="1276" width="13.7109375" style="48" customWidth="1"/>
    <col min="1277" max="1277" width="4.42578125" style="48" customWidth="1"/>
    <col min="1278" max="1279" width="0" style="48" hidden="1" customWidth="1"/>
    <col min="1280" max="1280" width="12.85546875" style="48" customWidth="1"/>
    <col min="1281" max="1281" width="11.85546875" style="48" customWidth="1"/>
    <col min="1282" max="1282" width="12.85546875" style="48" customWidth="1"/>
    <col min="1283" max="1284" width="12.5703125" style="48" customWidth="1"/>
    <col min="1285" max="1523" width="9.140625" style="48"/>
    <col min="1524" max="1524" width="0" style="48" hidden="1" customWidth="1"/>
    <col min="1525" max="1525" width="48.140625" style="48" customWidth="1"/>
    <col min="1526" max="1527" width="0" style="48" hidden="1" customWidth="1"/>
    <col min="1528" max="1528" width="5.42578125" style="48" customWidth="1"/>
    <col min="1529" max="1530" width="4.28515625" style="48" customWidth="1"/>
    <col min="1531" max="1531" width="0" style="48" hidden="1" customWidth="1"/>
    <col min="1532" max="1532" width="13.7109375" style="48" customWidth="1"/>
    <col min="1533" max="1533" width="4.42578125" style="48" customWidth="1"/>
    <col min="1534" max="1535" width="0" style="48" hidden="1" customWidth="1"/>
    <col min="1536" max="1536" width="12.85546875" style="48" customWidth="1"/>
    <col min="1537" max="1537" width="11.85546875" style="48" customWidth="1"/>
    <col min="1538" max="1538" width="12.85546875" style="48" customWidth="1"/>
    <col min="1539" max="1540" width="12.5703125" style="48" customWidth="1"/>
    <col min="1541" max="1779" width="9.140625" style="48"/>
    <col min="1780" max="1780" width="0" style="48" hidden="1" customWidth="1"/>
    <col min="1781" max="1781" width="48.140625" style="48" customWidth="1"/>
    <col min="1782" max="1783" width="0" style="48" hidden="1" customWidth="1"/>
    <col min="1784" max="1784" width="5.42578125" style="48" customWidth="1"/>
    <col min="1785" max="1786" width="4.28515625" style="48" customWidth="1"/>
    <col min="1787" max="1787" width="0" style="48" hidden="1" customWidth="1"/>
    <col min="1788" max="1788" width="13.7109375" style="48" customWidth="1"/>
    <col min="1789" max="1789" width="4.42578125" style="48" customWidth="1"/>
    <col min="1790" max="1791" width="0" style="48" hidden="1" customWidth="1"/>
    <col min="1792" max="1792" width="12.85546875" style="48" customWidth="1"/>
    <col min="1793" max="1793" width="11.85546875" style="48" customWidth="1"/>
    <col min="1794" max="1794" width="12.85546875" style="48" customWidth="1"/>
    <col min="1795" max="1796" width="12.5703125" style="48" customWidth="1"/>
    <col min="1797" max="2035" width="9.140625" style="48"/>
    <col min="2036" max="2036" width="0" style="48" hidden="1" customWidth="1"/>
    <col min="2037" max="2037" width="48.140625" style="48" customWidth="1"/>
    <col min="2038" max="2039" width="0" style="48" hidden="1" customWidth="1"/>
    <col min="2040" max="2040" width="5.42578125" style="48" customWidth="1"/>
    <col min="2041" max="2042" width="4.28515625" style="48" customWidth="1"/>
    <col min="2043" max="2043" width="0" style="48" hidden="1" customWidth="1"/>
    <col min="2044" max="2044" width="13.7109375" style="48" customWidth="1"/>
    <col min="2045" max="2045" width="4.42578125" style="48" customWidth="1"/>
    <col min="2046" max="2047" width="0" style="48" hidden="1" customWidth="1"/>
    <col min="2048" max="2048" width="12.85546875" style="48" customWidth="1"/>
    <col min="2049" max="2049" width="11.85546875" style="48" customWidth="1"/>
    <col min="2050" max="2050" width="12.85546875" style="48" customWidth="1"/>
    <col min="2051" max="2052" width="12.5703125" style="48" customWidth="1"/>
    <col min="2053" max="2291" width="9.140625" style="48"/>
    <col min="2292" max="2292" width="0" style="48" hidden="1" customWidth="1"/>
    <col min="2293" max="2293" width="48.140625" style="48" customWidth="1"/>
    <col min="2294" max="2295" width="0" style="48" hidden="1" customWidth="1"/>
    <col min="2296" max="2296" width="5.42578125" style="48" customWidth="1"/>
    <col min="2297" max="2298" width="4.28515625" style="48" customWidth="1"/>
    <col min="2299" max="2299" width="0" style="48" hidden="1" customWidth="1"/>
    <col min="2300" max="2300" width="13.7109375" style="48" customWidth="1"/>
    <col min="2301" max="2301" width="4.42578125" style="48" customWidth="1"/>
    <col min="2302" max="2303" width="0" style="48" hidden="1" customWidth="1"/>
    <col min="2304" max="2304" width="12.85546875" style="48" customWidth="1"/>
    <col min="2305" max="2305" width="11.85546875" style="48" customWidth="1"/>
    <col min="2306" max="2306" width="12.85546875" style="48" customWidth="1"/>
    <col min="2307" max="2308" width="12.5703125" style="48" customWidth="1"/>
    <col min="2309" max="2547" width="9.140625" style="48"/>
    <col min="2548" max="2548" width="0" style="48" hidden="1" customWidth="1"/>
    <col min="2549" max="2549" width="48.140625" style="48" customWidth="1"/>
    <col min="2550" max="2551" width="0" style="48" hidden="1" customWidth="1"/>
    <col min="2552" max="2552" width="5.42578125" style="48" customWidth="1"/>
    <col min="2553" max="2554" width="4.28515625" style="48" customWidth="1"/>
    <col min="2555" max="2555" width="0" style="48" hidden="1" customWidth="1"/>
    <col min="2556" max="2556" width="13.7109375" style="48" customWidth="1"/>
    <col min="2557" max="2557" width="4.42578125" style="48" customWidth="1"/>
    <col min="2558" max="2559" width="0" style="48" hidden="1" customWidth="1"/>
    <col min="2560" max="2560" width="12.85546875" style="48" customWidth="1"/>
    <col min="2561" max="2561" width="11.85546875" style="48" customWidth="1"/>
    <col min="2562" max="2562" width="12.85546875" style="48" customWidth="1"/>
    <col min="2563" max="2564" width="12.5703125" style="48" customWidth="1"/>
    <col min="2565" max="2803" width="9.140625" style="48"/>
    <col min="2804" max="2804" width="0" style="48" hidden="1" customWidth="1"/>
    <col min="2805" max="2805" width="48.140625" style="48" customWidth="1"/>
    <col min="2806" max="2807" width="0" style="48" hidden="1" customWidth="1"/>
    <col min="2808" max="2808" width="5.42578125" style="48" customWidth="1"/>
    <col min="2809" max="2810" width="4.28515625" style="48" customWidth="1"/>
    <col min="2811" max="2811" width="0" style="48" hidden="1" customWidth="1"/>
    <col min="2812" max="2812" width="13.7109375" style="48" customWidth="1"/>
    <col min="2813" max="2813" width="4.42578125" style="48" customWidth="1"/>
    <col min="2814" max="2815" width="0" style="48" hidden="1" customWidth="1"/>
    <col min="2816" max="2816" width="12.85546875" style="48" customWidth="1"/>
    <col min="2817" max="2817" width="11.85546875" style="48" customWidth="1"/>
    <col min="2818" max="2818" width="12.85546875" style="48" customWidth="1"/>
    <col min="2819" max="2820" width="12.5703125" style="48" customWidth="1"/>
    <col min="2821" max="3059" width="9.140625" style="48"/>
    <col min="3060" max="3060" width="0" style="48" hidden="1" customWidth="1"/>
    <col min="3061" max="3061" width="48.140625" style="48" customWidth="1"/>
    <col min="3062" max="3063" width="0" style="48" hidden="1" customWidth="1"/>
    <col min="3064" max="3064" width="5.42578125" style="48" customWidth="1"/>
    <col min="3065" max="3066" width="4.28515625" style="48" customWidth="1"/>
    <col min="3067" max="3067" width="0" style="48" hidden="1" customWidth="1"/>
    <col min="3068" max="3068" width="13.7109375" style="48" customWidth="1"/>
    <col min="3069" max="3069" width="4.42578125" style="48" customWidth="1"/>
    <col min="3070" max="3071" width="0" style="48" hidden="1" customWidth="1"/>
    <col min="3072" max="3072" width="12.85546875" style="48" customWidth="1"/>
    <col min="3073" max="3073" width="11.85546875" style="48" customWidth="1"/>
    <col min="3074" max="3074" width="12.85546875" style="48" customWidth="1"/>
    <col min="3075" max="3076" width="12.5703125" style="48" customWidth="1"/>
    <col min="3077" max="3315" width="9.140625" style="48"/>
    <col min="3316" max="3316" width="0" style="48" hidden="1" customWidth="1"/>
    <col min="3317" max="3317" width="48.140625" style="48" customWidth="1"/>
    <col min="3318" max="3319" width="0" style="48" hidden="1" customWidth="1"/>
    <col min="3320" max="3320" width="5.42578125" style="48" customWidth="1"/>
    <col min="3321" max="3322" width="4.28515625" style="48" customWidth="1"/>
    <col min="3323" max="3323" width="0" style="48" hidden="1" customWidth="1"/>
    <col min="3324" max="3324" width="13.7109375" style="48" customWidth="1"/>
    <col min="3325" max="3325" width="4.42578125" style="48" customWidth="1"/>
    <col min="3326" max="3327" width="0" style="48" hidden="1" customWidth="1"/>
    <col min="3328" max="3328" width="12.85546875" style="48" customWidth="1"/>
    <col min="3329" max="3329" width="11.85546875" style="48" customWidth="1"/>
    <col min="3330" max="3330" width="12.85546875" style="48" customWidth="1"/>
    <col min="3331" max="3332" width="12.5703125" style="48" customWidth="1"/>
    <col min="3333" max="3571" width="9.140625" style="48"/>
    <col min="3572" max="3572" width="0" style="48" hidden="1" customWidth="1"/>
    <col min="3573" max="3573" width="48.140625" style="48" customWidth="1"/>
    <col min="3574" max="3575" width="0" style="48" hidden="1" customWidth="1"/>
    <col min="3576" max="3576" width="5.42578125" style="48" customWidth="1"/>
    <col min="3577" max="3578" width="4.28515625" style="48" customWidth="1"/>
    <col min="3579" max="3579" width="0" style="48" hidden="1" customWidth="1"/>
    <col min="3580" max="3580" width="13.7109375" style="48" customWidth="1"/>
    <col min="3581" max="3581" width="4.42578125" style="48" customWidth="1"/>
    <col min="3582" max="3583" width="0" style="48" hidden="1" customWidth="1"/>
    <col min="3584" max="3584" width="12.85546875" style="48" customWidth="1"/>
    <col min="3585" max="3585" width="11.85546875" style="48" customWidth="1"/>
    <col min="3586" max="3586" width="12.85546875" style="48" customWidth="1"/>
    <col min="3587" max="3588" width="12.5703125" style="48" customWidth="1"/>
    <col min="3589" max="3827" width="9.140625" style="48"/>
    <col min="3828" max="3828" width="0" style="48" hidden="1" customWidth="1"/>
    <col min="3829" max="3829" width="48.140625" style="48" customWidth="1"/>
    <col min="3830" max="3831" width="0" style="48" hidden="1" customWidth="1"/>
    <col min="3832" max="3832" width="5.42578125" style="48" customWidth="1"/>
    <col min="3833" max="3834" width="4.28515625" style="48" customWidth="1"/>
    <col min="3835" max="3835" width="0" style="48" hidden="1" customWidth="1"/>
    <col min="3836" max="3836" width="13.7109375" style="48" customWidth="1"/>
    <col min="3837" max="3837" width="4.42578125" style="48" customWidth="1"/>
    <col min="3838" max="3839" width="0" style="48" hidden="1" customWidth="1"/>
    <col min="3840" max="3840" width="12.85546875" style="48" customWidth="1"/>
    <col min="3841" max="3841" width="11.85546875" style="48" customWidth="1"/>
    <col min="3842" max="3842" width="12.85546875" style="48" customWidth="1"/>
    <col min="3843" max="3844" width="12.5703125" style="48" customWidth="1"/>
    <col min="3845" max="4083" width="9.140625" style="48"/>
    <col min="4084" max="4084" width="0" style="48" hidden="1" customWidth="1"/>
    <col min="4085" max="4085" width="48.140625" style="48" customWidth="1"/>
    <col min="4086" max="4087" width="0" style="48" hidden="1" customWidth="1"/>
    <col min="4088" max="4088" width="5.42578125" style="48" customWidth="1"/>
    <col min="4089" max="4090" width="4.28515625" style="48" customWidth="1"/>
    <col min="4091" max="4091" width="0" style="48" hidden="1" customWidth="1"/>
    <col min="4092" max="4092" width="13.7109375" style="48" customWidth="1"/>
    <col min="4093" max="4093" width="4.42578125" style="48" customWidth="1"/>
    <col min="4094" max="4095" width="0" style="48" hidden="1" customWidth="1"/>
    <col min="4096" max="4096" width="12.85546875" style="48" customWidth="1"/>
    <col min="4097" max="4097" width="11.85546875" style="48" customWidth="1"/>
    <col min="4098" max="4098" width="12.85546875" style="48" customWidth="1"/>
    <col min="4099" max="4100" width="12.5703125" style="48" customWidth="1"/>
    <col min="4101" max="4339" width="9.140625" style="48"/>
    <col min="4340" max="4340" width="0" style="48" hidden="1" customWidth="1"/>
    <col min="4341" max="4341" width="48.140625" style="48" customWidth="1"/>
    <col min="4342" max="4343" width="0" style="48" hidden="1" customWidth="1"/>
    <col min="4344" max="4344" width="5.42578125" style="48" customWidth="1"/>
    <col min="4345" max="4346" width="4.28515625" style="48" customWidth="1"/>
    <col min="4347" max="4347" width="0" style="48" hidden="1" customWidth="1"/>
    <col min="4348" max="4348" width="13.7109375" style="48" customWidth="1"/>
    <col min="4349" max="4349" width="4.42578125" style="48" customWidth="1"/>
    <col min="4350" max="4351" width="0" style="48" hidden="1" customWidth="1"/>
    <col min="4352" max="4352" width="12.85546875" style="48" customWidth="1"/>
    <col min="4353" max="4353" width="11.85546875" style="48" customWidth="1"/>
    <col min="4354" max="4354" width="12.85546875" style="48" customWidth="1"/>
    <col min="4355" max="4356" width="12.5703125" style="48" customWidth="1"/>
    <col min="4357" max="4595" width="9.140625" style="48"/>
    <col min="4596" max="4596" width="0" style="48" hidden="1" customWidth="1"/>
    <col min="4597" max="4597" width="48.140625" style="48" customWidth="1"/>
    <col min="4598" max="4599" width="0" style="48" hidden="1" customWidth="1"/>
    <col min="4600" max="4600" width="5.42578125" style="48" customWidth="1"/>
    <col min="4601" max="4602" width="4.28515625" style="48" customWidth="1"/>
    <col min="4603" max="4603" width="0" style="48" hidden="1" customWidth="1"/>
    <col min="4604" max="4604" width="13.7109375" style="48" customWidth="1"/>
    <col min="4605" max="4605" width="4.42578125" style="48" customWidth="1"/>
    <col min="4606" max="4607" width="0" style="48" hidden="1" customWidth="1"/>
    <col min="4608" max="4608" width="12.85546875" style="48" customWidth="1"/>
    <col min="4609" max="4609" width="11.85546875" style="48" customWidth="1"/>
    <col min="4610" max="4610" width="12.85546875" style="48" customWidth="1"/>
    <col min="4611" max="4612" width="12.5703125" style="48" customWidth="1"/>
    <col min="4613" max="4851" width="9.140625" style="48"/>
    <col min="4852" max="4852" width="0" style="48" hidden="1" customWidth="1"/>
    <col min="4853" max="4853" width="48.140625" style="48" customWidth="1"/>
    <col min="4854" max="4855" width="0" style="48" hidden="1" customWidth="1"/>
    <col min="4856" max="4856" width="5.42578125" style="48" customWidth="1"/>
    <col min="4857" max="4858" width="4.28515625" style="48" customWidth="1"/>
    <col min="4859" max="4859" width="0" style="48" hidden="1" customWidth="1"/>
    <col min="4860" max="4860" width="13.7109375" style="48" customWidth="1"/>
    <col min="4861" max="4861" width="4.42578125" style="48" customWidth="1"/>
    <col min="4862" max="4863" width="0" style="48" hidden="1" customWidth="1"/>
    <col min="4864" max="4864" width="12.85546875" style="48" customWidth="1"/>
    <col min="4865" max="4865" width="11.85546875" style="48" customWidth="1"/>
    <col min="4866" max="4866" width="12.85546875" style="48" customWidth="1"/>
    <col min="4867" max="4868" width="12.5703125" style="48" customWidth="1"/>
    <col min="4869" max="5107" width="9.140625" style="48"/>
    <col min="5108" max="5108" width="0" style="48" hidden="1" customWidth="1"/>
    <col min="5109" max="5109" width="48.140625" style="48" customWidth="1"/>
    <col min="5110" max="5111" width="0" style="48" hidden="1" customWidth="1"/>
    <col min="5112" max="5112" width="5.42578125" style="48" customWidth="1"/>
    <col min="5113" max="5114" width="4.28515625" style="48" customWidth="1"/>
    <col min="5115" max="5115" width="0" style="48" hidden="1" customWidth="1"/>
    <col min="5116" max="5116" width="13.7109375" style="48" customWidth="1"/>
    <col min="5117" max="5117" width="4.42578125" style="48" customWidth="1"/>
    <col min="5118" max="5119" width="0" style="48" hidden="1" customWidth="1"/>
    <col min="5120" max="5120" width="12.85546875" style="48" customWidth="1"/>
    <col min="5121" max="5121" width="11.85546875" style="48" customWidth="1"/>
    <col min="5122" max="5122" width="12.85546875" style="48" customWidth="1"/>
    <col min="5123" max="5124" width="12.5703125" style="48" customWidth="1"/>
    <col min="5125" max="5363" width="9.140625" style="48"/>
    <col min="5364" max="5364" width="0" style="48" hidden="1" customWidth="1"/>
    <col min="5365" max="5365" width="48.140625" style="48" customWidth="1"/>
    <col min="5366" max="5367" width="0" style="48" hidden="1" customWidth="1"/>
    <col min="5368" max="5368" width="5.42578125" style="48" customWidth="1"/>
    <col min="5369" max="5370" width="4.28515625" style="48" customWidth="1"/>
    <col min="5371" max="5371" width="0" style="48" hidden="1" customWidth="1"/>
    <col min="5372" max="5372" width="13.7109375" style="48" customWidth="1"/>
    <col min="5373" max="5373" width="4.42578125" style="48" customWidth="1"/>
    <col min="5374" max="5375" width="0" style="48" hidden="1" customWidth="1"/>
    <col min="5376" max="5376" width="12.85546875" style="48" customWidth="1"/>
    <col min="5377" max="5377" width="11.85546875" style="48" customWidth="1"/>
    <col min="5378" max="5378" width="12.85546875" style="48" customWidth="1"/>
    <col min="5379" max="5380" width="12.5703125" style="48" customWidth="1"/>
    <col min="5381" max="5619" width="9.140625" style="48"/>
    <col min="5620" max="5620" width="0" style="48" hidden="1" customWidth="1"/>
    <col min="5621" max="5621" width="48.140625" style="48" customWidth="1"/>
    <col min="5622" max="5623" width="0" style="48" hidden="1" customWidth="1"/>
    <col min="5624" max="5624" width="5.42578125" style="48" customWidth="1"/>
    <col min="5625" max="5626" width="4.28515625" style="48" customWidth="1"/>
    <col min="5627" max="5627" width="0" style="48" hidden="1" customWidth="1"/>
    <col min="5628" max="5628" width="13.7109375" style="48" customWidth="1"/>
    <col min="5629" max="5629" width="4.42578125" style="48" customWidth="1"/>
    <col min="5630" max="5631" width="0" style="48" hidden="1" customWidth="1"/>
    <col min="5632" max="5632" width="12.85546875" style="48" customWidth="1"/>
    <col min="5633" max="5633" width="11.85546875" style="48" customWidth="1"/>
    <col min="5634" max="5634" width="12.85546875" style="48" customWidth="1"/>
    <col min="5635" max="5636" width="12.5703125" style="48" customWidth="1"/>
    <col min="5637" max="5875" width="9.140625" style="48"/>
    <col min="5876" max="5876" width="0" style="48" hidden="1" customWidth="1"/>
    <col min="5877" max="5877" width="48.140625" style="48" customWidth="1"/>
    <col min="5878" max="5879" width="0" style="48" hidden="1" customWidth="1"/>
    <col min="5880" max="5880" width="5.42578125" style="48" customWidth="1"/>
    <col min="5881" max="5882" width="4.28515625" style="48" customWidth="1"/>
    <col min="5883" max="5883" width="0" style="48" hidden="1" customWidth="1"/>
    <col min="5884" max="5884" width="13.7109375" style="48" customWidth="1"/>
    <col min="5885" max="5885" width="4.42578125" style="48" customWidth="1"/>
    <col min="5886" max="5887" width="0" style="48" hidden="1" customWidth="1"/>
    <col min="5888" max="5888" width="12.85546875" style="48" customWidth="1"/>
    <col min="5889" max="5889" width="11.85546875" style="48" customWidth="1"/>
    <col min="5890" max="5890" width="12.85546875" style="48" customWidth="1"/>
    <col min="5891" max="5892" width="12.5703125" style="48" customWidth="1"/>
    <col min="5893" max="6131" width="9.140625" style="48"/>
    <col min="6132" max="6132" width="0" style="48" hidden="1" customWidth="1"/>
    <col min="6133" max="6133" width="48.140625" style="48" customWidth="1"/>
    <col min="6134" max="6135" width="0" style="48" hidden="1" customWidth="1"/>
    <col min="6136" max="6136" width="5.42578125" style="48" customWidth="1"/>
    <col min="6137" max="6138" width="4.28515625" style="48" customWidth="1"/>
    <col min="6139" max="6139" width="0" style="48" hidden="1" customWidth="1"/>
    <col min="6140" max="6140" width="13.7109375" style="48" customWidth="1"/>
    <col min="6141" max="6141" width="4.42578125" style="48" customWidth="1"/>
    <col min="6142" max="6143" width="0" style="48" hidden="1" customWidth="1"/>
    <col min="6144" max="6144" width="12.85546875" style="48" customWidth="1"/>
    <col min="6145" max="6145" width="11.85546875" style="48" customWidth="1"/>
    <col min="6146" max="6146" width="12.85546875" style="48" customWidth="1"/>
    <col min="6147" max="6148" width="12.5703125" style="48" customWidth="1"/>
    <col min="6149" max="6387" width="9.140625" style="48"/>
    <col min="6388" max="6388" width="0" style="48" hidden="1" customWidth="1"/>
    <col min="6389" max="6389" width="48.140625" style="48" customWidth="1"/>
    <col min="6390" max="6391" width="0" style="48" hidden="1" customWidth="1"/>
    <col min="6392" max="6392" width="5.42578125" style="48" customWidth="1"/>
    <col min="6393" max="6394" width="4.28515625" style="48" customWidth="1"/>
    <col min="6395" max="6395" width="0" style="48" hidden="1" customWidth="1"/>
    <col min="6396" max="6396" width="13.7109375" style="48" customWidth="1"/>
    <col min="6397" max="6397" width="4.42578125" style="48" customWidth="1"/>
    <col min="6398" max="6399" width="0" style="48" hidden="1" customWidth="1"/>
    <col min="6400" max="6400" width="12.85546875" style="48" customWidth="1"/>
    <col min="6401" max="6401" width="11.85546875" style="48" customWidth="1"/>
    <col min="6402" max="6402" width="12.85546875" style="48" customWidth="1"/>
    <col min="6403" max="6404" width="12.5703125" style="48" customWidth="1"/>
    <col min="6405" max="6643" width="9.140625" style="48"/>
    <col min="6644" max="6644" width="0" style="48" hidden="1" customWidth="1"/>
    <col min="6645" max="6645" width="48.140625" style="48" customWidth="1"/>
    <col min="6646" max="6647" width="0" style="48" hidden="1" customWidth="1"/>
    <col min="6648" max="6648" width="5.42578125" style="48" customWidth="1"/>
    <col min="6649" max="6650" width="4.28515625" style="48" customWidth="1"/>
    <col min="6651" max="6651" width="0" style="48" hidden="1" customWidth="1"/>
    <col min="6652" max="6652" width="13.7109375" style="48" customWidth="1"/>
    <col min="6653" max="6653" width="4.42578125" style="48" customWidth="1"/>
    <col min="6654" max="6655" width="0" style="48" hidden="1" customWidth="1"/>
    <col min="6656" max="6656" width="12.85546875" style="48" customWidth="1"/>
    <col min="6657" max="6657" width="11.85546875" style="48" customWidth="1"/>
    <col min="6658" max="6658" width="12.85546875" style="48" customWidth="1"/>
    <col min="6659" max="6660" width="12.5703125" style="48" customWidth="1"/>
    <col min="6661" max="6899" width="9.140625" style="48"/>
    <col min="6900" max="6900" width="0" style="48" hidden="1" customWidth="1"/>
    <col min="6901" max="6901" width="48.140625" style="48" customWidth="1"/>
    <col min="6902" max="6903" width="0" style="48" hidden="1" customWidth="1"/>
    <col min="6904" max="6904" width="5.42578125" style="48" customWidth="1"/>
    <col min="6905" max="6906" width="4.28515625" style="48" customWidth="1"/>
    <col min="6907" max="6907" width="0" style="48" hidden="1" customWidth="1"/>
    <col min="6908" max="6908" width="13.7109375" style="48" customWidth="1"/>
    <col min="6909" max="6909" width="4.42578125" style="48" customWidth="1"/>
    <col min="6910" max="6911" width="0" style="48" hidden="1" customWidth="1"/>
    <col min="6912" max="6912" width="12.85546875" style="48" customWidth="1"/>
    <col min="6913" max="6913" width="11.85546875" style="48" customWidth="1"/>
    <col min="6914" max="6914" width="12.85546875" style="48" customWidth="1"/>
    <col min="6915" max="6916" width="12.5703125" style="48" customWidth="1"/>
    <col min="6917" max="7155" width="9.140625" style="48"/>
    <col min="7156" max="7156" width="0" style="48" hidden="1" customWidth="1"/>
    <col min="7157" max="7157" width="48.140625" style="48" customWidth="1"/>
    <col min="7158" max="7159" width="0" style="48" hidden="1" customWidth="1"/>
    <col min="7160" max="7160" width="5.42578125" style="48" customWidth="1"/>
    <col min="7161" max="7162" width="4.28515625" style="48" customWidth="1"/>
    <col min="7163" max="7163" width="0" style="48" hidden="1" customWidth="1"/>
    <col min="7164" max="7164" width="13.7109375" style="48" customWidth="1"/>
    <col min="7165" max="7165" width="4.42578125" style="48" customWidth="1"/>
    <col min="7166" max="7167" width="0" style="48" hidden="1" customWidth="1"/>
    <col min="7168" max="7168" width="12.85546875" style="48" customWidth="1"/>
    <col min="7169" max="7169" width="11.85546875" style="48" customWidth="1"/>
    <col min="7170" max="7170" width="12.85546875" style="48" customWidth="1"/>
    <col min="7171" max="7172" width="12.5703125" style="48" customWidth="1"/>
    <col min="7173" max="7411" width="9.140625" style="48"/>
    <col min="7412" max="7412" width="0" style="48" hidden="1" customWidth="1"/>
    <col min="7413" max="7413" width="48.140625" style="48" customWidth="1"/>
    <col min="7414" max="7415" width="0" style="48" hidden="1" customWidth="1"/>
    <col min="7416" max="7416" width="5.42578125" style="48" customWidth="1"/>
    <col min="7417" max="7418" width="4.28515625" style="48" customWidth="1"/>
    <col min="7419" max="7419" width="0" style="48" hidden="1" customWidth="1"/>
    <col min="7420" max="7420" width="13.7109375" style="48" customWidth="1"/>
    <col min="7421" max="7421" width="4.42578125" style="48" customWidth="1"/>
    <col min="7422" max="7423" width="0" style="48" hidden="1" customWidth="1"/>
    <col min="7424" max="7424" width="12.85546875" style="48" customWidth="1"/>
    <col min="7425" max="7425" width="11.85546875" style="48" customWidth="1"/>
    <col min="7426" max="7426" width="12.85546875" style="48" customWidth="1"/>
    <col min="7427" max="7428" width="12.5703125" style="48" customWidth="1"/>
    <col min="7429" max="7667" width="9.140625" style="48"/>
    <col min="7668" max="7668" width="0" style="48" hidden="1" customWidth="1"/>
    <col min="7669" max="7669" width="48.140625" style="48" customWidth="1"/>
    <col min="7670" max="7671" width="0" style="48" hidden="1" customWidth="1"/>
    <col min="7672" max="7672" width="5.42578125" style="48" customWidth="1"/>
    <col min="7673" max="7674" width="4.28515625" style="48" customWidth="1"/>
    <col min="7675" max="7675" width="0" style="48" hidden="1" customWidth="1"/>
    <col min="7676" max="7676" width="13.7109375" style="48" customWidth="1"/>
    <col min="7677" max="7677" width="4.42578125" style="48" customWidth="1"/>
    <col min="7678" max="7679" width="0" style="48" hidden="1" customWidth="1"/>
    <col min="7680" max="7680" width="12.85546875" style="48" customWidth="1"/>
    <col min="7681" max="7681" width="11.85546875" style="48" customWidth="1"/>
    <col min="7682" max="7682" width="12.85546875" style="48" customWidth="1"/>
    <col min="7683" max="7684" width="12.5703125" style="48" customWidth="1"/>
    <col min="7685" max="7923" width="9.140625" style="48"/>
    <col min="7924" max="7924" width="0" style="48" hidden="1" customWidth="1"/>
    <col min="7925" max="7925" width="48.140625" style="48" customWidth="1"/>
    <col min="7926" max="7927" width="0" style="48" hidden="1" customWidth="1"/>
    <col min="7928" max="7928" width="5.42578125" style="48" customWidth="1"/>
    <col min="7929" max="7930" width="4.28515625" style="48" customWidth="1"/>
    <col min="7931" max="7931" width="0" style="48" hidden="1" customWidth="1"/>
    <col min="7932" max="7932" width="13.7109375" style="48" customWidth="1"/>
    <col min="7933" max="7933" width="4.42578125" style="48" customWidth="1"/>
    <col min="7934" max="7935" width="0" style="48" hidden="1" customWidth="1"/>
    <col min="7936" max="7936" width="12.85546875" style="48" customWidth="1"/>
    <col min="7937" max="7937" width="11.85546875" style="48" customWidth="1"/>
    <col min="7938" max="7938" width="12.85546875" style="48" customWidth="1"/>
    <col min="7939" max="7940" width="12.5703125" style="48" customWidth="1"/>
    <col min="7941" max="8179" width="9.140625" style="48"/>
    <col min="8180" max="8180" width="0" style="48" hidden="1" customWidth="1"/>
    <col min="8181" max="8181" width="48.140625" style="48" customWidth="1"/>
    <col min="8182" max="8183" width="0" style="48" hidden="1" customWidth="1"/>
    <col min="8184" max="8184" width="5.42578125" style="48" customWidth="1"/>
    <col min="8185" max="8186" width="4.28515625" style="48" customWidth="1"/>
    <col min="8187" max="8187" width="0" style="48" hidden="1" customWidth="1"/>
    <col min="8188" max="8188" width="13.7109375" style="48" customWidth="1"/>
    <col min="8189" max="8189" width="4.42578125" style="48" customWidth="1"/>
    <col min="8190" max="8191" width="0" style="48" hidden="1" customWidth="1"/>
    <col min="8192" max="8192" width="12.85546875" style="48" customWidth="1"/>
    <col min="8193" max="8193" width="11.85546875" style="48" customWidth="1"/>
    <col min="8194" max="8194" width="12.85546875" style="48" customWidth="1"/>
    <col min="8195" max="8196" width="12.5703125" style="48" customWidth="1"/>
    <col min="8197" max="8435" width="9.140625" style="48"/>
    <col min="8436" max="8436" width="0" style="48" hidden="1" customWidth="1"/>
    <col min="8437" max="8437" width="48.140625" style="48" customWidth="1"/>
    <col min="8438" max="8439" width="0" style="48" hidden="1" customWidth="1"/>
    <col min="8440" max="8440" width="5.42578125" style="48" customWidth="1"/>
    <col min="8441" max="8442" width="4.28515625" style="48" customWidth="1"/>
    <col min="8443" max="8443" width="0" style="48" hidden="1" customWidth="1"/>
    <col min="8444" max="8444" width="13.7109375" style="48" customWidth="1"/>
    <col min="8445" max="8445" width="4.42578125" style="48" customWidth="1"/>
    <col min="8446" max="8447" width="0" style="48" hidden="1" customWidth="1"/>
    <col min="8448" max="8448" width="12.85546875" style="48" customWidth="1"/>
    <col min="8449" max="8449" width="11.85546875" style="48" customWidth="1"/>
    <col min="8450" max="8450" width="12.85546875" style="48" customWidth="1"/>
    <col min="8451" max="8452" width="12.5703125" style="48" customWidth="1"/>
    <col min="8453" max="8691" width="9.140625" style="48"/>
    <col min="8692" max="8692" width="0" style="48" hidden="1" customWidth="1"/>
    <col min="8693" max="8693" width="48.140625" style="48" customWidth="1"/>
    <col min="8694" max="8695" width="0" style="48" hidden="1" customWidth="1"/>
    <col min="8696" max="8696" width="5.42578125" style="48" customWidth="1"/>
    <col min="8697" max="8698" width="4.28515625" style="48" customWidth="1"/>
    <col min="8699" max="8699" width="0" style="48" hidden="1" customWidth="1"/>
    <col min="8700" max="8700" width="13.7109375" style="48" customWidth="1"/>
    <col min="8701" max="8701" width="4.42578125" style="48" customWidth="1"/>
    <col min="8702" max="8703" width="0" style="48" hidden="1" customWidth="1"/>
    <col min="8704" max="8704" width="12.85546875" style="48" customWidth="1"/>
    <col min="8705" max="8705" width="11.85546875" style="48" customWidth="1"/>
    <col min="8706" max="8706" width="12.85546875" style="48" customWidth="1"/>
    <col min="8707" max="8708" width="12.5703125" style="48" customWidth="1"/>
    <col min="8709" max="8947" width="9.140625" style="48"/>
    <col min="8948" max="8948" width="0" style="48" hidden="1" customWidth="1"/>
    <col min="8949" max="8949" width="48.140625" style="48" customWidth="1"/>
    <col min="8950" max="8951" width="0" style="48" hidden="1" customWidth="1"/>
    <col min="8952" max="8952" width="5.42578125" style="48" customWidth="1"/>
    <col min="8953" max="8954" width="4.28515625" style="48" customWidth="1"/>
    <col min="8955" max="8955" width="0" style="48" hidden="1" customWidth="1"/>
    <col min="8956" max="8956" width="13.7109375" style="48" customWidth="1"/>
    <col min="8957" max="8957" width="4.42578125" style="48" customWidth="1"/>
    <col min="8958" max="8959" width="0" style="48" hidden="1" customWidth="1"/>
    <col min="8960" max="8960" width="12.85546875" style="48" customWidth="1"/>
    <col min="8961" max="8961" width="11.85546875" style="48" customWidth="1"/>
    <col min="8962" max="8962" width="12.85546875" style="48" customWidth="1"/>
    <col min="8963" max="8964" width="12.5703125" style="48" customWidth="1"/>
    <col min="8965" max="9203" width="9.140625" style="48"/>
    <col min="9204" max="9204" width="0" style="48" hidden="1" customWidth="1"/>
    <col min="9205" max="9205" width="48.140625" style="48" customWidth="1"/>
    <col min="9206" max="9207" width="0" style="48" hidden="1" customWidth="1"/>
    <col min="9208" max="9208" width="5.42578125" style="48" customWidth="1"/>
    <col min="9209" max="9210" width="4.28515625" style="48" customWidth="1"/>
    <col min="9211" max="9211" width="0" style="48" hidden="1" customWidth="1"/>
    <col min="9212" max="9212" width="13.7109375" style="48" customWidth="1"/>
    <col min="9213" max="9213" width="4.42578125" style="48" customWidth="1"/>
    <col min="9214" max="9215" width="0" style="48" hidden="1" customWidth="1"/>
    <col min="9216" max="9216" width="12.85546875" style="48" customWidth="1"/>
    <col min="9217" max="9217" width="11.85546875" style="48" customWidth="1"/>
    <col min="9218" max="9218" width="12.85546875" style="48" customWidth="1"/>
    <col min="9219" max="9220" width="12.5703125" style="48" customWidth="1"/>
    <col min="9221" max="9459" width="9.140625" style="48"/>
    <col min="9460" max="9460" width="0" style="48" hidden="1" customWidth="1"/>
    <col min="9461" max="9461" width="48.140625" style="48" customWidth="1"/>
    <col min="9462" max="9463" width="0" style="48" hidden="1" customWidth="1"/>
    <col min="9464" max="9464" width="5.42578125" style="48" customWidth="1"/>
    <col min="9465" max="9466" width="4.28515625" style="48" customWidth="1"/>
    <col min="9467" max="9467" width="0" style="48" hidden="1" customWidth="1"/>
    <col min="9468" max="9468" width="13.7109375" style="48" customWidth="1"/>
    <col min="9469" max="9469" width="4.42578125" style="48" customWidth="1"/>
    <col min="9470" max="9471" width="0" style="48" hidden="1" customWidth="1"/>
    <col min="9472" max="9472" width="12.85546875" style="48" customWidth="1"/>
    <col min="9473" max="9473" width="11.85546875" style="48" customWidth="1"/>
    <col min="9474" max="9474" width="12.85546875" style="48" customWidth="1"/>
    <col min="9475" max="9476" width="12.5703125" style="48" customWidth="1"/>
    <col min="9477" max="9715" width="9.140625" style="48"/>
    <col min="9716" max="9716" width="0" style="48" hidden="1" customWidth="1"/>
    <col min="9717" max="9717" width="48.140625" style="48" customWidth="1"/>
    <col min="9718" max="9719" width="0" style="48" hidden="1" customWidth="1"/>
    <col min="9720" max="9720" width="5.42578125" style="48" customWidth="1"/>
    <col min="9721" max="9722" width="4.28515625" style="48" customWidth="1"/>
    <col min="9723" max="9723" width="0" style="48" hidden="1" customWidth="1"/>
    <col min="9724" max="9724" width="13.7109375" style="48" customWidth="1"/>
    <col min="9725" max="9725" width="4.42578125" style="48" customWidth="1"/>
    <col min="9726" max="9727" width="0" style="48" hidden="1" customWidth="1"/>
    <col min="9728" max="9728" width="12.85546875" style="48" customWidth="1"/>
    <col min="9729" max="9729" width="11.85546875" style="48" customWidth="1"/>
    <col min="9730" max="9730" width="12.85546875" style="48" customWidth="1"/>
    <col min="9731" max="9732" width="12.5703125" style="48" customWidth="1"/>
    <col min="9733" max="9971" width="9.140625" style="48"/>
    <col min="9972" max="9972" width="0" style="48" hidden="1" customWidth="1"/>
    <col min="9973" max="9973" width="48.140625" style="48" customWidth="1"/>
    <col min="9974" max="9975" width="0" style="48" hidden="1" customWidth="1"/>
    <col min="9976" max="9976" width="5.42578125" style="48" customWidth="1"/>
    <col min="9977" max="9978" width="4.28515625" style="48" customWidth="1"/>
    <col min="9979" max="9979" width="0" style="48" hidden="1" customWidth="1"/>
    <col min="9980" max="9980" width="13.7109375" style="48" customWidth="1"/>
    <col min="9981" max="9981" width="4.42578125" style="48" customWidth="1"/>
    <col min="9982" max="9983" width="0" style="48" hidden="1" customWidth="1"/>
    <col min="9984" max="9984" width="12.85546875" style="48" customWidth="1"/>
    <col min="9985" max="9985" width="11.85546875" style="48" customWidth="1"/>
    <col min="9986" max="9986" width="12.85546875" style="48" customWidth="1"/>
    <col min="9987" max="9988" width="12.5703125" style="48" customWidth="1"/>
    <col min="9989" max="10227" width="9.140625" style="48"/>
    <col min="10228" max="10228" width="0" style="48" hidden="1" customWidth="1"/>
    <col min="10229" max="10229" width="48.140625" style="48" customWidth="1"/>
    <col min="10230" max="10231" width="0" style="48" hidden="1" customWidth="1"/>
    <col min="10232" max="10232" width="5.42578125" style="48" customWidth="1"/>
    <col min="10233" max="10234" width="4.28515625" style="48" customWidth="1"/>
    <col min="10235" max="10235" width="0" style="48" hidden="1" customWidth="1"/>
    <col min="10236" max="10236" width="13.7109375" style="48" customWidth="1"/>
    <col min="10237" max="10237" width="4.42578125" style="48" customWidth="1"/>
    <col min="10238" max="10239" width="0" style="48" hidden="1" customWidth="1"/>
    <col min="10240" max="10240" width="12.85546875" style="48" customWidth="1"/>
    <col min="10241" max="10241" width="11.85546875" style="48" customWidth="1"/>
    <col min="10242" max="10242" width="12.85546875" style="48" customWidth="1"/>
    <col min="10243" max="10244" width="12.5703125" style="48" customWidth="1"/>
    <col min="10245" max="10483" width="9.140625" style="48"/>
    <col min="10484" max="10484" width="0" style="48" hidden="1" customWidth="1"/>
    <col min="10485" max="10485" width="48.140625" style="48" customWidth="1"/>
    <col min="10486" max="10487" width="0" style="48" hidden="1" customWidth="1"/>
    <col min="10488" max="10488" width="5.42578125" style="48" customWidth="1"/>
    <col min="10489" max="10490" width="4.28515625" style="48" customWidth="1"/>
    <col min="10491" max="10491" width="0" style="48" hidden="1" customWidth="1"/>
    <col min="10492" max="10492" width="13.7109375" style="48" customWidth="1"/>
    <col min="10493" max="10493" width="4.42578125" style="48" customWidth="1"/>
    <col min="10494" max="10495" width="0" style="48" hidden="1" customWidth="1"/>
    <col min="10496" max="10496" width="12.85546875" style="48" customWidth="1"/>
    <col min="10497" max="10497" width="11.85546875" style="48" customWidth="1"/>
    <col min="10498" max="10498" width="12.85546875" style="48" customWidth="1"/>
    <col min="10499" max="10500" width="12.5703125" style="48" customWidth="1"/>
    <col min="10501" max="10739" width="9.140625" style="48"/>
    <col min="10740" max="10740" width="0" style="48" hidden="1" customWidth="1"/>
    <col min="10741" max="10741" width="48.140625" style="48" customWidth="1"/>
    <col min="10742" max="10743" width="0" style="48" hidden="1" customWidth="1"/>
    <col min="10744" max="10744" width="5.42578125" style="48" customWidth="1"/>
    <col min="10745" max="10746" width="4.28515625" style="48" customWidth="1"/>
    <col min="10747" max="10747" width="0" style="48" hidden="1" customWidth="1"/>
    <col min="10748" max="10748" width="13.7109375" style="48" customWidth="1"/>
    <col min="10749" max="10749" width="4.42578125" style="48" customWidth="1"/>
    <col min="10750" max="10751" width="0" style="48" hidden="1" customWidth="1"/>
    <col min="10752" max="10752" width="12.85546875" style="48" customWidth="1"/>
    <col min="10753" max="10753" width="11.85546875" style="48" customWidth="1"/>
    <col min="10754" max="10754" width="12.85546875" style="48" customWidth="1"/>
    <col min="10755" max="10756" width="12.5703125" style="48" customWidth="1"/>
    <col min="10757" max="10995" width="9.140625" style="48"/>
    <col min="10996" max="10996" width="0" style="48" hidden="1" customWidth="1"/>
    <col min="10997" max="10997" width="48.140625" style="48" customWidth="1"/>
    <col min="10998" max="10999" width="0" style="48" hidden="1" customWidth="1"/>
    <col min="11000" max="11000" width="5.42578125" style="48" customWidth="1"/>
    <col min="11001" max="11002" width="4.28515625" style="48" customWidth="1"/>
    <col min="11003" max="11003" width="0" style="48" hidden="1" customWidth="1"/>
    <col min="11004" max="11004" width="13.7109375" style="48" customWidth="1"/>
    <col min="11005" max="11005" width="4.42578125" style="48" customWidth="1"/>
    <col min="11006" max="11007" width="0" style="48" hidden="1" customWidth="1"/>
    <col min="11008" max="11008" width="12.85546875" style="48" customWidth="1"/>
    <col min="11009" max="11009" width="11.85546875" style="48" customWidth="1"/>
    <col min="11010" max="11010" width="12.85546875" style="48" customWidth="1"/>
    <col min="11011" max="11012" width="12.5703125" style="48" customWidth="1"/>
    <col min="11013" max="11251" width="9.140625" style="48"/>
    <col min="11252" max="11252" width="0" style="48" hidden="1" customWidth="1"/>
    <col min="11253" max="11253" width="48.140625" style="48" customWidth="1"/>
    <col min="11254" max="11255" width="0" style="48" hidden="1" customWidth="1"/>
    <col min="11256" max="11256" width="5.42578125" style="48" customWidth="1"/>
    <col min="11257" max="11258" width="4.28515625" style="48" customWidth="1"/>
    <col min="11259" max="11259" width="0" style="48" hidden="1" customWidth="1"/>
    <col min="11260" max="11260" width="13.7109375" style="48" customWidth="1"/>
    <col min="11261" max="11261" width="4.42578125" style="48" customWidth="1"/>
    <col min="11262" max="11263" width="0" style="48" hidden="1" customWidth="1"/>
    <col min="11264" max="11264" width="12.85546875" style="48" customWidth="1"/>
    <col min="11265" max="11265" width="11.85546875" style="48" customWidth="1"/>
    <col min="11266" max="11266" width="12.85546875" style="48" customWidth="1"/>
    <col min="11267" max="11268" width="12.5703125" style="48" customWidth="1"/>
    <col min="11269" max="11507" width="9.140625" style="48"/>
    <col min="11508" max="11508" width="0" style="48" hidden="1" customWidth="1"/>
    <col min="11509" max="11509" width="48.140625" style="48" customWidth="1"/>
    <col min="11510" max="11511" width="0" style="48" hidden="1" customWidth="1"/>
    <col min="11512" max="11512" width="5.42578125" style="48" customWidth="1"/>
    <col min="11513" max="11514" width="4.28515625" style="48" customWidth="1"/>
    <col min="11515" max="11515" width="0" style="48" hidden="1" customWidth="1"/>
    <col min="11516" max="11516" width="13.7109375" style="48" customWidth="1"/>
    <col min="11517" max="11517" width="4.42578125" style="48" customWidth="1"/>
    <col min="11518" max="11519" width="0" style="48" hidden="1" customWidth="1"/>
    <col min="11520" max="11520" width="12.85546875" style="48" customWidth="1"/>
    <col min="11521" max="11521" width="11.85546875" style="48" customWidth="1"/>
    <col min="11522" max="11522" width="12.85546875" style="48" customWidth="1"/>
    <col min="11523" max="11524" width="12.5703125" style="48" customWidth="1"/>
    <col min="11525" max="11763" width="9.140625" style="48"/>
    <col min="11764" max="11764" width="0" style="48" hidden="1" customWidth="1"/>
    <col min="11765" max="11765" width="48.140625" style="48" customWidth="1"/>
    <col min="11766" max="11767" width="0" style="48" hidden="1" customWidth="1"/>
    <col min="11768" max="11768" width="5.42578125" style="48" customWidth="1"/>
    <col min="11769" max="11770" width="4.28515625" style="48" customWidth="1"/>
    <col min="11771" max="11771" width="0" style="48" hidden="1" customWidth="1"/>
    <col min="11772" max="11772" width="13.7109375" style="48" customWidth="1"/>
    <col min="11773" max="11773" width="4.42578125" style="48" customWidth="1"/>
    <col min="11774" max="11775" width="0" style="48" hidden="1" customWidth="1"/>
    <col min="11776" max="11776" width="12.85546875" style="48" customWidth="1"/>
    <col min="11777" max="11777" width="11.85546875" style="48" customWidth="1"/>
    <col min="11778" max="11778" width="12.85546875" style="48" customWidth="1"/>
    <col min="11779" max="11780" width="12.5703125" style="48" customWidth="1"/>
    <col min="11781" max="12019" width="9.140625" style="48"/>
    <col min="12020" max="12020" width="0" style="48" hidden="1" customWidth="1"/>
    <col min="12021" max="12021" width="48.140625" style="48" customWidth="1"/>
    <col min="12022" max="12023" width="0" style="48" hidden="1" customWidth="1"/>
    <col min="12024" max="12024" width="5.42578125" style="48" customWidth="1"/>
    <col min="12025" max="12026" width="4.28515625" style="48" customWidth="1"/>
    <col min="12027" max="12027" width="0" style="48" hidden="1" customWidth="1"/>
    <col min="12028" max="12028" width="13.7109375" style="48" customWidth="1"/>
    <col min="12029" max="12029" width="4.42578125" style="48" customWidth="1"/>
    <col min="12030" max="12031" width="0" style="48" hidden="1" customWidth="1"/>
    <col min="12032" max="12032" width="12.85546875" style="48" customWidth="1"/>
    <col min="12033" max="12033" width="11.85546875" style="48" customWidth="1"/>
    <col min="12034" max="12034" width="12.85546875" style="48" customWidth="1"/>
    <col min="12035" max="12036" width="12.5703125" style="48" customWidth="1"/>
    <col min="12037" max="12275" width="9.140625" style="48"/>
    <col min="12276" max="12276" width="0" style="48" hidden="1" customWidth="1"/>
    <col min="12277" max="12277" width="48.140625" style="48" customWidth="1"/>
    <col min="12278" max="12279" width="0" style="48" hidden="1" customWidth="1"/>
    <col min="12280" max="12280" width="5.42578125" style="48" customWidth="1"/>
    <col min="12281" max="12282" width="4.28515625" style="48" customWidth="1"/>
    <col min="12283" max="12283" width="0" style="48" hidden="1" customWidth="1"/>
    <col min="12284" max="12284" width="13.7109375" style="48" customWidth="1"/>
    <col min="12285" max="12285" width="4.42578125" style="48" customWidth="1"/>
    <col min="12286" max="12287" width="0" style="48" hidden="1" customWidth="1"/>
    <col min="12288" max="12288" width="12.85546875" style="48" customWidth="1"/>
    <col min="12289" max="12289" width="11.85546875" style="48" customWidth="1"/>
    <col min="12290" max="12290" width="12.85546875" style="48" customWidth="1"/>
    <col min="12291" max="12292" width="12.5703125" style="48" customWidth="1"/>
    <col min="12293" max="12531" width="9.140625" style="48"/>
    <col min="12532" max="12532" width="0" style="48" hidden="1" customWidth="1"/>
    <col min="12533" max="12533" width="48.140625" style="48" customWidth="1"/>
    <col min="12534" max="12535" width="0" style="48" hidden="1" customWidth="1"/>
    <col min="12536" max="12536" width="5.42578125" style="48" customWidth="1"/>
    <col min="12537" max="12538" width="4.28515625" style="48" customWidth="1"/>
    <col min="12539" max="12539" width="0" style="48" hidden="1" customWidth="1"/>
    <col min="12540" max="12540" width="13.7109375" style="48" customWidth="1"/>
    <col min="12541" max="12541" width="4.42578125" style="48" customWidth="1"/>
    <col min="12542" max="12543" width="0" style="48" hidden="1" customWidth="1"/>
    <col min="12544" max="12544" width="12.85546875" style="48" customWidth="1"/>
    <col min="12545" max="12545" width="11.85546875" style="48" customWidth="1"/>
    <col min="12546" max="12546" width="12.85546875" style="48" customWidth="1"/>
    <col min="12547" max="12548" width="12.5703125" style="48" customWidth="1"/>
    <col min="12549" max="12787" width="9.140625" style="48"/>
    <col min="12788" max="12788" width="0" style="48" hidden="1" customWidth="1"/>
    <col min="12789" max="12789" width="48.140625" style="48" customWidth="1"/>
    <col min="12790" max="12791" width="0" style="48" hidden="1" customWidth="1"/>
    <col min="12792" max="12792" width="5.42578125" style="48" customWidth="1"/>
    <col min="12793" max="12794" width="4.28515625" style="48" customWidth="1"/>
    <col min="12795" max="12795" width="0" style="48" hidden="1" customWidth="1"/>
    <col min="12796" max="12796" width="13.7109375" style="48" customWidth="1"/>
    <col min="12797" max="12797" width="4.42578125" style="48" customWidth="1"/>
    <col min="12798" max="12799" width="0" style="48" hidden="1" customWidth="1"/>
    <col min="12800" max="12800" width="12.85546875" style="48" customWidth="1"/>
    <col min="12801" max="12801" width="11.85546875" style="48" customWidth="1"/>
    <col min="12802" max="12802" width="12.85546875" style="48" customWidth="1"/>
    <col min="12803" max="12804" width="12.5703125" style="48" customWidth="1"/>
    <col min="12805" max="13043" width="9.140625" style="48"/>
    <col min="13044" max="13044" width="0" style="48" hidden="1" customWidth="1"/>
    <col min="13045" max="13045" width="48.140625" style="48" customWidth="1"/>
    <col min="13046" max="13047" width="0" style="48" hidden="1" customWidth="1"/>
    <col min="13048" max="13048" width="5.42578125" style="48" customWidth="1"/>
    <col min="13049" max="13050" width="4.28515625" style="48" customWidth="1"/>
    <col min="13051" max="13051" width="0" style="48" hidden="1" customWidth="1"/>
    <col min="13052" max="13052" width="13.7109375" style="48" customWidth="1"/>
    <col min="13053" max="13053" width="4.42578125" style="48" customWidth="1"/>
    <col min="13054" max="13055" width="0" style="48" hidden="1" customWidth="1"/>
    <col min="13056" max="13056" width="12.85546875" style="48" customWidth="1"/>
    <col min="13057" max="13057" width="11.85546875" style="48" customWidth="1"/>
    <col min="13058" max="13058" width="12.85546875" style="48" customWidth="1"/>
    <col min="13059" max="13060" width="12.5703125" style="48" customWidth="1"/>
    <col min="13061" max="13299" width="9.140625" style="48"/>
    <col min="13300" max="13300" width="0" style="48" hidden="1" customWidth="1"/>
    <col min="13301" max="13301" width="48.140625" style="48" customWidth="1"/>
    <col min="13302" max="13303" width="0" style="48" hidden="1" customWidth="1"/>
    <col min="13304" max="13304" width="5.42578125" style="48" customWidth="1"/>
    <col min="13305" max="13306" width="4.28515625" style="48" customWidth="1"/>
    <col min="13307" max="13307" width="0" style="48" hidden="1" customWidth="1"/>
    <col min="13308" max="13308" width="13.7109375" style="48" customWidth="1"/>
    <col min="13309" max="13309" width="4.42578125" style="48" customWidth="1"/>
    <col min="13310" max="13311" width="0" style="48" hidden="1" customWidth="1"/>
    <col min="13312" max="13312" width="12.85546875" style="48" customWidth="1"/>
    <col min="13313" max="13313" width="11.85546875" style="48" customWidth="1"/>
    <col min="13314" max="13314" width="12.85546875" style="48" customWidth="1"/>
    <col min="13315" max="13316" width="12.5703125" style="48" customWidth="1"/>
    <col min="13317" max="13555" width="9.140625" style="48"/>
    <col min="13556" max="13556" width="0" style="48" hidden="1" customWidth="1"/>
    <col min="13557" max="13557" width="48.140625" style="48" customWidth="1"/>
    <col min="13558" max="13559" width="0" style="48" hidden="1" customWidth="1"/>
    <col min="13560" max="13560" width="5.42578125" style="48" customWidth="1"/>
    <col min="13561" max="13562" width="4.28515625" style="48" customWidth="1"/>
    <col min="13563" max="13563" width="0" style="48" hidden="1" customWidth="1"/>
    <col min="13564" max="13564" width="13.7109375" style="48" customWidth="1"/>
    <col min="13565" max="13565" width="4.42578125" style="48" customWidth="1"/>
    <col min="13566" max="13567" width="0" style="48" hidden="1" customWidth="1"/>
    <col min="13568" max="13568" width="12.85546875" style="48" customWidth="1"/>
    <col min="13569" max="13569" width="11.85546875" style="48" customWidth="1"/>
    <col min="13570" max="13570" width="12.85546875" style="48" customWidth="1"/>
    <col min="13571" max="13572" width="12.5703125" style="48" customWidth="1"/>
    <col min="13573" max="13811" width="9.140625" style="48"/>
    <col min="13812" max="13812" width="0" style="48" hidden="1" customWidth="1"/>
    <col min="13813" max="13813" width="48.140625" style="48" customWidth="1"/>
    <col min="13814" max="13815" width="0" style="48" hidden="1" customWidth="1"/>
    <col min="13816" max="13816" width="5.42578125" style="48" customWidth="1"/>
    <col min="13817" max="13818" width="4.28515625" style="48" customWidth="1"/>
    <col min="13819" max="13819" width="0" style="48" hidden="1" customWidth="1"/>
    <col min="13820" max="13820" width="13.7109375" style="48" customWidth="1"/>
    <col min="13821" max="13821" width="4.42578125" style="48" customWidth="1"/>
    <col min="13822" max="13823" width="0" style="48" hidden="1" customWidth="1"/>
    <col min="13824" max="13824" width="12.85546875" style="48" customWidth="1"/>
    <col min="13825" max="13825" width="11.85546875" style="48" customWidth="1"/>
    <col min="13826" max="13826" width="12.85546875" style="48" customWidth="1"/>
    <col min="13827" max="13828" width="12.5703125" style="48" customWidth="1"/>
    <col min="13829" max="14067" width="9.140625" style="48"/>
    <col min="14068" max="14068" width="0" style="48" hidden="1" customWidth="1"/>
    <col min="14069" max="14069" width="48.140625" style="48" customWidth="1"/>
    <col min="14070" max="14071" width="0" style="48" hidden="1" customWidth="1"/>
    <col min="14072" max="14072" width="5.42578125" style="48" customWidth="1"/>
    <col min="14073" max="14074" width="4.28515625" style="48" customWidth="1"/>
    <col min="14075" max="14075" width="0" style="48" hidden="1" customWidth="1"/>
    <col min="14076" max="14076" width="13.7109375" style="48" customWidth="1"/>
    <col min="14077" max="14077" width="4.42578125" style="48" customWidth="1"/>
    <col min="14078" max="14079" width="0" style="48" hidden="1" customWidth="1"/>
    <col min="14080" max="14080" width="12.85546875" style="48" customWidth="1"/>
    <col min="14081" max="14081" width="11.85546875" style="48" customWidth="1"/>
    <col min="14082" max="14082" width="12.85546875" style="48" customWidth="1"/>
    <col min="14083" max="14084" width="12.5703125" style="48" customWidth="1"/>
    <col min="14085" max="14323" width="9.140625" style="48"/>
    <col min="14324" max="14324" width="0" style="48" hidden="1" customWidth="1"/>
    <col min="14325" max="14325" width="48.140625" style="48" customWidth="1"/>
    <col min="14326" max="14327" width="0" style="48" hidden="1" customWidth="1"/>
    <col min="14328" max="14328" width="5.42578125" style="48" customWidth="1"/>
    <col min="14329" max="14330" width="4.28515625" style="48" customWidth="1"/>
    <col min="14331" max="14331" width="0" style="48" hidden="1" customWidth="1"/>
    <col min="14332" max="14332" width="13.7109375" style="48" customWidth="1"/>
    <col min="14333" max="14333" width="4.42578125" style="48" customWidth="1"/>
    <col min="14334" max="14335" width="0" style="48" hidden="1" customWidth="1"/>
    <col min="14336" max="14336" width="12.85546875" style="48" customWidth="1"/>
    <col min="14337" max="14337" width="11.85546875" style="48" customWidth="1"/>
    <col min="14338" max="14338" width="12.85546875" style="48" customWidth="1"/>
    <col min="14339" max="14340" width="12.5703125" style="48" customWidth="1"/>
    <col min="14341" max="14579" width="9.140625" style="48"/>
    <col min="14580" max="14580" width="0" style="48" hidden="1" customWidth="1"/>
    <col min="14581" max="14581" width="48.140625" style="48" customWidth="1"/>
    <col min="14582" max="14583" width="0" style="48" hidden="1" customWidth="1"/>
    <col min="14584" max="14584" width="5.42578125" style="48" customWidth="1"/>
    <col min="14585" max="14586" width="4.28515625" style="48" customWidth="1"/>
    <col min="14587" max="14587" width="0" style="48" hidden="1" customWidth="1"/>
    <col min="14588" max="14588" width="13.7109375" style="48" customWidth="1"/>
    <col min="14589" max="14589" width="4.42578125" style="48" customWidth="1"/>
    <col min="14590" max="14591" width="0" style="48" hidden="1" customWidth="1"/>
    <col min="14592" max="14592" width="12.85546875" style="48" customWidth="1"/>
    <col min="14593" max="14593" width="11.85546875" style="48" customWidth="1"/>
    <col min="14594" max="14594" width="12.85546875" style="48" customWidth="1"/>
    <col min="14595" max="14596" width="12.5703125" style="48" customWidth="1"/>
    <col min="14597" max="14835" width="9.140625" style="48"/>
    <col min="14836" max="14836" width="0" style="48" hidden="1" customWidth="1"/>
    <col min="14837" max="14837" width="48.140625" style="48" customWidth="1"/>
    <col min="14838" max="14839" width="0" style="48" hidden="1" customWidth="1"/>
    <col min="14840" max="14840" width="5.42578125" style="48" customWidth="1"/>
    <col min="14841" max="14842" width="4.28515625" style="48" customWidth="1"/>
    <col min="14843" max="14843" width="0" style="48" hidden="1" customWidth="1"/>
    <col min="14844" max="14844" width="13.7109375" style="48" customWidth="1"/>
    <col min="14845" max="14845" width="4.42578125" style="48" customWidth="1"/>
    <col min="14846" max="14847" width="0" style="48" hidden="1" customWidth="1"/>
    <col min="14848" max="14848" width="12.85546875" style="48" customWidth="1"/>
    <col min="14849" max="14849" width="11.85546875" style="48" customWidth="1"/>
    <col min="14850" max="14850" width="12.85546875" style="48" customWidth="1"/>
    <col min="14851" max="14852" width="12.5703125" style="48" customWidth="1"/>
    <col min="14853" max="15091" width="9.140625" style="48"/>
    <col min="15092" max="15092" width="0" style="48" hidden="1" customWidth="1"/>
    <col min="15093" max="15093" width="48.140625" style="48" customWidth="1"/>
    <col min="15094" max="15095" width="0" style="48" hidden="1" customWidth="1"/>
    <col min="15096" max="15096" width="5.42578125" style="48" customWidth="1"/>
    <col min="15097" max="15098" width="4.28515625" style="48" customWidth="1"/>
    <col min="15099" max="15099" width="0" style="48" hidden="1" customWidth="1"/>
    <col min="15100" max="15100" width="13.7109375" style="48" customWidth="1"/>
    <col min="15101" max="15101" width="4.42578125" style="48" customWidth="1"/>
    <col min="15102" max="15103" width="0" style="48" hidden="1" customWidth="1"/>
    <col min="15104" max="15104" width="12.85546875" style="48" customWidth="1"/>
    <col min="15105" max="15105" width="11.85546875" style="48" customWidth="1"/>
    <col min="15106" max="15106" width="12.85546875" style="48" customWidth="1"/>
    <col min="15107" max="15108" width="12.5703125" style="48" customWidth="1"/>
    <col min="15109" max="15347" width="9.140625" style="48"/>
    <col min="15348" max="15348" width="0" style="48" hidden="1" customWidth="1"/>
    <col min="15349" max="15349" width="48.140625" style="48" customWidth="1"/>
    <col min="15350" max="15351" width="0" style="48" hidden="1" customWidth="1"/>
    <col min="15352" max="15352" width="5.42578125" style="48" customWidth="1"/>
    <col min="15353" max="15354" width="4.28515625" style="48" customWidth="1"/>
    <col min="15355" max="15355" width="0" style="48" hidden="1" customWidth="1"/>
    <col min="15356" max="15356" width="13.7109375" style="48" customWidth="1"/>
    <col min="15357" max="15357" width="4.42578125" style="48" customWidth="1"/>
    <col min="15358" max="15359" width="0" style="48" hidden="1" customWidth="1"/>
    <col min="15360" max="15360" width="12.85546875" style="48" customWidth="1"/>
    <col min="15361" max="15361" width="11.85546875" style="48" customWidth="1"/>
    <col min="15362" max="15362" width="12.85546875" style="48" customWidth="1"/>
    <col min="15363" max="15364" width="12.5703125" style="48" customWidth="1"/>
    <col min="15365" max="15603" width="9.140625" style="48"/>
    <col min="15604" max="15604" width="0" style="48" hidden="1" customWidth="1"/>
    <col min="15605" max="15605" width="48.140625" style="48" customWidth="1"/>
    <col min="15606" max="15607" width="0" style="48" hidden="1" customWidth="1"/>
    <col min="15608" max="15608" width="5.42578125" style="48" customWidth="1"/>
    <col min="15609" max="15610" width="4.28515625" style="48" customWidth="1"/>
    <col min="15611" max="15611" width="0" style="48" hidden="1" customWidth="1"/>
    <col min="15612" max="15612" width="13.7109375" style="48" customWidth="1"/>
    <col min="15613" max="15613" width="4.42578125" style="48" customWidth="1"/>
    <col min="15614" max="15615" width="0" style="48" hidden="1" customWidth="1"/>
    <col min="15616" max="15616" width="12.85546875" style="48" customWidth="1"/>
    <col min="15617" max="15617" width="11.85546875" style="48" customWidth="1"/>
    <col min="15618" max="15618" width="12.85546875" style="48" customWidth="1"/>
    <col min="15619" max="15620" width="12.5703125" style="48" customWidth="1"/>
    <col min="15621" max="15859" width="9.140625" style="48"/>
    <col min="15860" max="15860" width="0" style="48" hidden="1" customWidth="1"/>
    <col min="15861" max="15861" width="48.140625" style="48" customWidth="1"/>
    <col min="15862" max="15863" width="0" style="48" hidden="1" customWidth="1"/>
    <col min="15864" max="15864" width="5.42578125" style="48" customWidth="1"/>
    <col min="15865" max="15866" width="4.28515625" style="48" customWidth="1"/>
    <col min="15867" max="15867" width="0" style="48" hidden="1" customWidth="1"/>
    <col min="15868" max="15868" width="13.7109375" style="48" customWidth="1"/>
    <col min="15869" max="15869" width="4.42578125" style="48" customWidth="1"/>
    <col min="15870" max="15871" width="0" style="48" hidden="1" customWidth="1"/>
    <col min="15872" max="15872" width="12.85546875" style="48" customWidth="1"/>
    <col min="15873" max="15873" width="11.85546875" style="48" customWidth="1"/>
    <col min="15874" max="15874" width="12.85546875" style="48" customWidth="1"/>
    <col min="15875" max="15876" width="12.5703125" style="48" customWidth="1"/>
    <col min="15877" max="16115" width="9.140625" style="48"/>
    <col min="16116" max="16116" width="0" style="48" hidden="1" customWidth="1"/>
    <col min="16117" max="16117" width="48.140625" style="48" customWidth="1"/>
    <col min="16118" max="16119" width="0" style="48" hidden="1" customWidth="1"/>
    <col min="16120" max="16120" width="5.42578125" style="48" customWidth="1"/>
    <col min="16121" max="16122" width="4.28515625" style="48" customWidth="1"/>
    <col min="16123" max="16123" width="0" style="48" hidden="1" customWidth="1"/>
    <col min="16124" max="16124" width="13.7109375" style="48" customWidth="1"/>
    <col min="16125" max="16125" width="4.42578125" style="48" customWidth="1"/>
    <col min="16126" max="16127" width="0" style="48" hidden="1" customWidth="1"/>
    <col min="16128" max="16128" width="12.85546875" style="48" customWidth="1"/>
    <col min="16129" max="16129" width="11.85546875" style="48" customWidth="1"/>
    <col min="16130" max="16130" width="12.85546875" style="48" customWidth="1"/>
    <col min="16131" max="16132" width="12.5703125" style="48" customWidth="1"/>
    <col min="16133" max="16384" width="9.140625" style="48"/>
  </cols>
  <sheetData>
    <row r="1" spans="1:12" hidden="1" x14ac:dyDescent="0.2">
      <c r="E1" s="11"/>
      <c r="F1" s="11"/>
      <c r="G1" s="11"/>
      <c r="H1" s="11"/>
      <c r="I1" s="11"/>
      <c r="J1" s="11"/>
      <c r="K1" s="11"/>
      <c r="L1" s="11"/>
    </row>
    <row r="2" spans="1:12" ht="55.5" hidden="1" customHeight="1" x14ac:dyDescent="0.2">
      <c r="E2" s="331"/>
      <c r="F2" s="331"/>
      <c r="G2" s="331"/>
      <c r="H2" s="331"/>
      <c r="I2" s="331"/>
      <c r="J2" s="331"/>
      <c r="K2" s="48"/>
      <c r="L2" s="48"/>
    </row>
    <row r="3" spans="1:12" ht="16.5" customHeight="1" x14ac:dyDescent="0.2">
      <c r="E3" s="332" t="s">
        <v>194</v>
      </c>
      <c r="F3" s="332"/>
      <c r="G3" s="332"/>
      <c r="H3" s="332"/>
      <c r="I3" s="332"/>
      <c r="J3" s="332"/>
      <c r="K3" s="332"/>
      <c r="L3" s="332"/>
    </row>
    <row r="4" spans="1:12" ht="63" customHeight="1" x14ac:dyDescent="0.2">
      <c r="E4" s="333" t="s">
        <v>339</v>
      </c>
      <c r="F4" s="333"/>
      <c r="G4" s="333"/>
      <c r="H4" s="333"/>
      <c r="I4" s="333"/>
      <c r="J4" s="333"/>
      <c r="K4" s="333"/>
      <c r="L4" s="333"/>
    </row>
    <row r="5" spans="1:12" ht="9" customHeight="1" x14ac:dyDescent="0.2">
      <c r="E5" s="226"/>
      <c r="F5" s="226"/>
      <c r="G5" s="226"/>
      <c r="H5" s="226"/>
      <c r="I5" s="226"/>
      <c r="J5" s="226"/>
      <c r="K5" s="226"/>
      <c r="L5" s="226"/>
    </row>
    <row r="6" spans="1:12" ht="44.25" customHeight="1" x14ac:dyDescent="0.2">
      <c r="A6" s="330" t="s">
        <v>344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</row>
    <row r="7" spans="1:12" ht="15" customHeight="1" x14ac:dyDescent="0.2">
      <c r="A7" s="56"/>
      <c r="B7" s="56"/>
      <c r="C7" s="58"/>
      <c r="D7" s="58"/>
      <c r="E7" s="56"/>
      <c r="F7" s="56"/>
      <c r="G7" s="56"/>
      <c r="H7" s="56"/>
      <c r="I7" s="56"/>
      <c r="J7" s="228"/>
      <c r="K7" s="228"/>
      <c r="L7" s="371" t="s">
        <v>7</v>
      </c>
    </row>
    <row r="8" spans="1:12" ht="30" customHeight="1" x14ac:dyDescent="0.2">
      <c r="A8" s="334" t="s">
        <v>10</v>
      </c>
      <c r="B8" s="334"/>
      <c r="C8" s="292" t="s">
        <v>82</v>
      </c>
      <c r="D8" s="292" t="s">
        <v>83</v>
      </c>
      <c r="E8" s="231" t="s">
        <v>85</v>
      </c>
      <c r="F8" s="231" t="s">
        <v>86</v>
      </c>
      <c r="G8" s="231" t="s">
        <v>87</v>
      </c>
      <c r="H8" s="231" t="s">
        <v>88</v>
      </c>
      <c r="I8" s="231" t="s">
        <v>89</v>
      </c>
      <c r="J8" s="44" t="s">
        <v>278</v>
      </c>
      <c r="K8" s="44" t="s">
        <v>279</v>
      </c>
      <c r="L8" s="44" t="s">
        <v>59</v>
      </c>
    </row>
    <row r="9" spans="1:12" ht="17.25" customHeight="1" x14ac:dyDescent="0.2">
      <c r="A9" s="292"/>
      <c r="B9" s="232" t="s">
        <v>280</v>
      </c>
      <c r="C9" s="233">
        <v>63</v>
      </c>
      <c r="D9" s="233">
        <v>0</v>
      </c>
      <c r="E9" s="231"/>
      <c r="F9" s="231"/>
      <c r="G9" s="231"/>
      <c r="H9" s="231"/>
      <c r="I9" s="231"/>
      <c r="J9" s="235" t="e">
        <f>J103</f>
        <v>#REF!</v>
      </c>
      <c r="K9" s="235" t="e">
        <f>K103</f>
        <v>#REF!</v>
      </c>
      <c r="L9" s="149">
        <f>L103</f>
        <v>4458.1729999999998</v>
      </c>
    </row>
    <row r="10" spans="1:12" s="240" customFormat="1" ht="15.75" customHeight="1" x14ac:dyDescent="0.2">
      <c r="A10" s="325" t="s">
        <v>94</v>
      </c>
      <c r="B10" s="325"/>
      <c r="C10" s="233">
        <v>63</v>
      </c>
      <c r="D10" s="233">
        <v>0</v>
      </c>
      <c r="E10" s="237" t="s">
        <v>95</v>
      </c>
      <c r="F10" s="238"/>
      <c r="G10" s="238"/>
      <c r="H10" s="238"/>
      <c r="I10" s="238"/>
      <c r="J10" s="239" t="e">
        <f>J11+J31+#REF!+J38</f>
        <v>#REF!</v>
      </c>
      <c r="K10" s="239" t="e">
        <f>K11+K31+#REF!+K38</f>
        <v>#REF!</v>
      </c>
      <c r="L10" s="300">
        <f>L11+L31+L38</f>
        <v>1737.8889999999997</v>
      </c>
    </row>
    <row r="11" spans="1:12" s="207" customFormat="1" ht="54" customHeight="1" x14ac:dyDescent="0.2">
      <c r="A11" s="325" t="s">
        <v>111</v>
      </c>
      <c r="B11" s="325"/>
      <c r="C11" s="233">
        <v>63</v>
      </c>
      <c r="D11" s="233">
        <v>0</v>
      </c>
      <c r="E11" s="237" t="s">
        <v>95</v>
      </c>
      <c r="F11" s="237" t="s">
        <v>112</v>
      </c>
      <c r="G11" s="237"/>
      <c r="H11" s="237"/>
      <c r="I11" s="237"/>
      <c r="J11" s="239">
        <f>J12+J15+J22+J28</f>
        <v>1436110.35</v>
      </c>
      <c r="K11" s="239">
        <f>K12+K15+K22+K28</f>
        <v>0</v>
      </c>
      <c r="L11" s="300">
        <f>L12+L15+L22+L28+L25</f>
        <v>1725.3639999999998</v>
      </c>
    </row>
    <row r="12" spans="1:12" s="207" customFormat="1" ht="54" customHeight="1" x14ac:dyDescent="0.2">
      <c r="A12" s="291"/>
      <c r="B12" s="242" t="s">
        <v>281</v>
      </c>
      <c r="C12" s="233"/>
      <c r="D12" s="233"/>
      <c r="E12" s="244" t="s">
        <v>95</v>
      </c>
      <c r="F12" s="244" t="s">
        <v>112</v>
      </c>
      <c r="G12" s="237"/>
      <c r="H12" s="245" t="s">
        <v>317</v>
      </c>
      <c r="I12" s="237"/>
      <c r="J12" s="246">
        <f t="shared" ref="J12:L13" si="0">J13</f>
        <v>458700</v>
      </c>
      <c r="K12" s="246">
        <f t="shared" si="0"/>
        <v>0</v>
      </c>
      <c r="L12" s="303">
        <f t="shared" si="0"/>
        <v>529.70500000000004</v>
      </c>
    </row>
    <row r="13" spans="1:12" s="207" customFormat="1" ht="63.75" customHeight="1" x14ac:dyDescent="0.2">
      <c r="A13" s="291"/>
      <c r="B13" s="247" t="s">
        <v>103</v>
      </c>
      <c r="C13" s="233"/>
      <c r="D13" s="233"/>
      <c r="E13" s="244" t="s">
        <v>95</v>
      </c>
      <c r="F13" s="244" t="s">
        <v>112</v>
      </c>
      <c r="G13" s="237"/>
      <c r="H13" s="245" t="s">
        <v>317</v>
      </c>
      <c r="I13" s="231" t="s">
        <v>104</v>
      </c>
      <c r="J13" s="246">
        <f t="shared" si="0"/>
        <v>458700</v>
      </c>
      <c r="K13" s="246">
        <f t="shared" si="0"/>
        <v>0</v>
      </c>
      <c r="L13" s="303">
        <f t="shared" si="0"/>
        <v>529.70500000000004</v>
      </c>
    </row>
    <row r="14" spans="1:12" s="207" customFormat="1" ht="27" customHeight="1" x14ac:dyDescent="0.2">
      <c r="A14" s="291"/>
      <c r="B14" s="247" t="s">
        <v>105</v>
      </c>
      <c r="C14" s="233"/>
      <c r="D14" s="233"/>
      <c r="E14" s="244" t="s">
        <v>95</v>
      </c>
      <c r="F14" s="244" t="s">
        <v>112</v>
      </c>
      <c r="G14" s="237"/>
      <c r="H14" s="245" t="s">
        <v>317</v>
      </c>
      <c r="I14" s="231" t="s">
        <v>106</v>
      </c>
      <c r="J14" s="246">
        <f>'[1]7.ФС'!S15</f>
        <v>458700</v>
      </c>
      <c r="K14" s="246">
        <f>'[1]7.ФС'!T15</f>
        <v>0</v>
      </c>
      <c r="L14" s="303">
        <f>'Приложение 2'!M14</f>
        <v>529.70500000000004</v>
      </c>
    </row>
    <row r="15" spans="1:12" ht="26.25" customHeight="1" x14ac:dyDescent="0.2">
      <c r="A15" s="328" t="s">
        <v>113</v>
      </c>
      <c r="B15" s="328"/>
      <c r="C15" s="292">
        <v>63</v>
      </c>
      <c r="D15" s="292">
        <v>0</v>
      </c>
      <c r="E15" s="231" t="s">
        <v>95</v>
      </c>
      <c r="F15" s="231" t="s">
        <v>112</v>
      </c>
      <c r="G15" s="248" t="s">
        <v>114</v>
      </c>
      <c r="H15" s="248" t="s">
        <v>318</v>
      </c>
      <c r="I15" s="231"/>
      <c r="J15" s="246">
        <f>J16+J18+J20</f>
        <v>963410.35</v>
      </c>
      <c r="K15" s="246">
        <f>K16+K18+K20</f>
        <v>0</v>
      </c>
      <c r="L15" s="303">
        <f>L16+L18+L20</f>
        <v>1185.9149999999997</v>
      </c>
    </row>
    <row r="16" spans="1:12" ht="64.5" customHeight="1" x14ac:dyDescent="0.2">
      <c r="A16" s="249"/>
      <c r="B16" s="247" t="s">
        <v>103</v>
      </c>
      <c r="C16" s="292">
        <v>63</v>
      </c>
      <c r="D16" s="292">
        <v>0</v>
      </c>
      <c r="E16" s="244" t="s">
        <v>95</v>
      </c>
      <c r="F16" s="244" t="s">
        <v>112</v>
      </c>
      <c r="G16" s="248" t="s">
        <v>114</v>
      </c>
      <c r="H16" s="248" t="s">
        <v>318</v>
      </c>
      <c r="I16" s="231" t="s">
        <v>104</v>
      </c>
      <c r="J16" s="246">
        <f>J17</f>
        <v>701400</v>
      </c>
      <c r="K16" s="246">
        <f>K17</f>
        <v>0</v>
      </c>
      <c r="L16" s="303">
        <f>L17</f>
        <v>543.09299999999996</v>
      </c>
    </row>
    <row r="17" spans="1:12" ht="30" customHeight="1" x14ac:dyDescent="0.2">
      <c r="A17" s="250"/>
      <c r="B17" s="247" t="s">
        <v>105</v>
      </c>
      <c r="C17" s="292">
        <v>63</v>
      </c>
      <c r="D17" s="292">
        <v>0</v>
      </c>
      <c r="E17" s="231" t="s">
        <v>95</v>
      </c>
      <c r="F17" s="231" t="s">
        <v>112</v>
      </c>
      <c r="G17" s="248" t="s">
        <v>114</v>
      </c>
      <c r="H17" s="248" t="s">
        <v>318</v>
      </c>
      <c r="I17" s="231" t="s">
        <v>106</v>
      </c>
      <c r="J17" s="246">
        <f>'[1]7.ФС'!S18</f>
        <v>701400</v>
      </c>
      <c r="K17" s="246">
        <f>'[1]7.ФС'!T18</f>
        <v>0</v>
      </c>
      <c r="L17" s="303">
        <f>'Приложение 2'!M17</f>
        <v>543.09299999999996</v>
      </c>
    </row>
    <row r="18" spans="1:12" ht="30" customHeight="1" x14ac:dyDescent="0.2">
      <c r="A18" s="250"/>
      <c r="B18" s="249" t="s">
        <v>146</v>
      </c>
      <c r="C18" s="292">
        <v>63</v>
      </c>
      <c r="D18" s="292">
        <v>0</v>
      </c>
      <c r="E18" s="251" t="s">
        <v>95</v>
      </c>
      <c r="F18" s="251" t="s">
        <v>112</v>
      </c>
      <c r="G18" s="248" t="s">
        <v>114</v>
      </c>
      <c r="H18" s="248" t="s">
        <v>318</v>
      </c>
      <c r="I18" s="251" t="s">
        <v>117</v>
      </c>
      <c r="J18" s="246">
        <f>J19</f>
        <v>239510.35</v>
      </c>
      <c r="K18" s="246">
        <f>K19</f>
        <v>0</v>
      </c>
      <c r="L18" s="303">
        <f>L19</f>
        <v>625.98199999999997</v>
      </c>
    </row>
    <row r="19" spans="1:12" ht="30" customHeight="1" x14ac:dyDescent="0.2">
      <c r="A19" s="252"/>
      <c r="B19" s="290" t="s">
        <v>282</v>
      </c>
      <c r="C19" s="292">
        <v>63</v>
      </c>
      <c r="D19" s="292">
        <v>0</v>
      </c>
      <c r="E19" s="231" t="s">
        <v>95</v>
      </c>
      <c r="F19" s="231" t="s">
        <v>112</v>
      </c>
      <c r="G19" s="248" t="s">
        <v>114</v>
      </c>
      <c r="H19" s="248" t="s">
        <v>318</v>
      </c>
      <c r="I19" s="231" t="s">
        <v>119</v>
      </c>
      <c r="J19" s="246">
        <f>'[1]7.ФС'!S20</f>
        <v>239510.35</v>
      </c>
      <c r="K19" s="246">
        <f>'[1]7.ФС'!T20</f>
        <v>0</v>
      </c>
      <c r="L19" s="303">
        <f>'Приложение 2'!M19</f>
        <v>625.98199999999997</v>
      </c>
    </row>
    <row r="20" spans="1:12" ht="15.75" customHeight="1" x14ac:dyDescent="0.2">
      <c r="A20" s="252"/>
      <c r="B20" s="255" t="s">
        <v>122</v>
      </c>
      <c r="C20" s="292">
        <v>63</v>
      </c>
      <c r="D20" s="292">
        <v>0</v>
      </c>
      <c r="E20" s="231" t="s">
        <v>95</v>
      </c>
      <c r="F20" s="231" t="s">
        <v>112</v>
      </c>
      <c r="G20" s="248" t="s">
        <v>114</v>
      </c>
      <c r="H20" s="248" t="s">
        <v>318</v>
      </c>
      <c r="I20" s="231" t="s">
        <v>123</v>
      </c>
      <c r="J20" s="246">
        <f>J21</f>
        <v>22500</v>
      </c>
      <c r="K20" s="246">
        <f>K21</f>
        <v>0</v>
      </c>
      <c r="L20" s="303">
        <f>L21</f>
        <v>16.84</v>
      </c>
    </row>
    <row r="21" spans="1:12" ht="15.75" customHeight="1" x14ac:dyDescent="0.2">
      <c r="A21" s="252"/>
      <c r="B21" s="290" t="s">
        <v>124</v>
      </c>
      <c r="C21" s="292">
        <v>63</v>
      </c>
      <c r="D21" s="292">
        <v>0</v>
      </c>
      <c r="E21" s="231" t="s">
        <v>95</v>
      </c>
      <c r="F21" s="231" t="s">
        <v>112</v>
      </c>
      <c r="G21" s="248" t="s">
        <v>114</v>
      </c>
      <c r="H21" s="248" t="s">
        <v>318</v>
      </c>
      <c r="I21" s="231" t="s">
        <v>125</v>
      </c>
      <c r="J21" s="246">
        <f>'[1]7.ФС'!S22</f>
        <v>22500</v>
      </c>
      <c r="K21" s="246">
        <f>'[1]7.ФС'!T22</f>
        <v>0</v>
      </c>
      <c r="L21" s="303">
        <f>'Приложение 2'!M21</f>
        <v>16.84</v>
      </c>
    </row>
    <row r="22" spans="1:12" ht="28.5" customHeight="1" x14ac:dyDescent="0.2">
      <c r="A22" s="252"/>
      <c r="B22" s="28" t="s">
        <v>230</v>
      </c>
      <c r="C22" s="292"/>
      <c r="D22" s="292"/>
      <c r="E22" s="231" t="s">
        <v>95</v>
      </c>
      <c r="F22" s="231" t="s">
        <v>112</v>
      </c>
      <c r="G22" s="248"/>
      <c r="H22" s="248" t="s">
        <v>319</v>
      </c>
      <c r="I22" s="231"/>
      <c r="J22" s="246">
        <f t="shared" ref="J22:L23" si="1">J23</f>
        <v>10000</v>
      </c>
      <c r="K22" s="246">
        <f t="shared" si="1"/>
        <v>0</v>
      </c>
      <c r="L22" s="303">
        <f t="shared" si="1"/>
        <v>1.6</v>
      </c>
    </row>
    <row r="23" spans="1:12" ht="31.5" customHeight="1" x14ac:dyDescent="0.2">
      <c r="A23" s="252"/>
      <c r="B23" s="290" t="s">
        <v>146</v>
      </c>
      <c r="C23" s="292"/>
      <c r="D23" s="292"/>
      <c r="E23" s="231" t="s">
        <v>95</v>
      </c>
      <c r="F23" s="231" t="s">
        <v>112</v>
      </c>
      <c r="G23" s="248"/>
      <c r="H23" s="248" t="s">
        <v>319</v>
      </c>
      <c r="I23" s="231" t="s">
        <v>117</v>
      </c>
      <c r="J23" s="246">
        <f t="shared" si="1"/>
        <v>10000</v>
      </c>
      <c r="K23" s="246">
        <f t="shared" si="1"/>
        <v>0</v>
      </c>
      <c r="L23" s="303">
        <f t="shared" si="1"/>
        <v>1.6</v>
      </c>
    </row>
    <row r="24" spans="1:12" ht="31.5" customHeight="1" x14ac:dyDescent="0.2">
      <c r="A24" s="252"/>
      <c r="B24" s="290" t="s">
        <v>282</v>
      </c>
      <c r="C24" s="292"/>
      <c r="D24" s="292"/>
      <c r="E24" s="231" t="s">
        <v>95</v>
      </c>
      <c r="F24" s="231" t="s">
        <v>112</v>
      </c>
      <c r="G24" s="248"/>
      <c r="H24" s="248" t="s">
        <v>319</v>
      </c>
      <c r="I24" s="231" t="s">
        <v>119</v>
      </c>
      <c r="J24" s="246">
        <f>'[1]7.ФС'!S25</f>
        <v>10000</v>
      </c>
      <c r="K24" s="246">
        <f>'[1]7.ФС'!T25</f>
        <v>0</v>
      </c>
      <c r="L24" s="303">
        <f>'Приложение 2'!M24</f>
        <v>1.6</v>
      </c>
    </row>
    <row r="25" spans="1:12" ht="37.5" customHeight="1" x14ac:dyDescent="0.2">
      <c r="A25" s="252"/>
      <c r="B25" s="314" t="s">
        <v>315</v>
      </c>
      <c r="C25" s="292"/>
      <c r="D25" s="292"/>
      <c r="E25" s="231" t="s">
        <v>95</v>
      </c>
      <c r="F25" s="231" t="s">
        <v>112</v>
      </c>
      <c r="G25" s="248"/>
      <c r="H25" s="248" t="s">
        <v>320</v>
      </c>
      <c r="I25" s="231"/>
      <c r="J25" s="246"/>
      <c r="K25" s="246"/>
      <c r="L25" s="303">
        <f>L27</f>
        <v>3.1440000000000001</v>
      </c>
    </row>
    <row r="26" spans="1:12" ht="31.5" customHeight="1" x14ac:dyDescent="0.2">
      <c r="A26" s="252"/>
      <c r="B26" s="314" t="s">
        <v>146</v>
      </c>
      <c r="C26" s="292"/>
      <c r="D26" s="292"/>
      <c r="E26" s="231" t="s">
        <v>95</v>
      </c>
      <c r="F26" s="231" t="s">
        <v>112</v>
      </c>
      <c r="G26" s="248"/>
      <c r="H26" s="248" t="s">
        <v>320</v>
      </c>
      <c r="I26" s="231" t="s">
        <v>117</v>
      </c>
      <c r="J26" s="246"/>
      <c r="K26" s="246"/>
      <c r="L26" s="303">
        <f>L27</f>
        <v>3.1440000000000001</v>
      </c>
    </row>
    <row r="27" spans="1:12" ht="31.5" customHeight="1" x14ac:dyDescent="0.2">
      <c r="A27" s="252"/>
      <c r="B27" s="314" t="s">
        <v>282</v>
      </c>
      <c r="C27" s="292"/>
      <c r="D27" s="292"/>
      <c r="E27" s="231" t="s">
        <v>95</v>
      </c>
      <c r="F27" s="231" t="s">
        <v>112</v>
      </c>
      <c r="G27" s="248"/>
      <c r="H27" s="248" t="s">
        <v>320</v>
      </c>
      <c r="I27" s="231" t="s">
        <v>119</v>
      </c>
      <c r="J27" s="246"/>
      <c r="K27" s="246"/>
      <c r="L27" s="303">
        <f>'Приложение 2'!M27</f>
        <v>3.1440000000000001</v>
      </c>
    </row>
    <row r="28" spans="1:12" ht="15.75" customHeight="1" x14ac:dyDescent="0.2">
      <c r="A28" s="252"/>
      <c r="B28" s="256" t="s">
        <v>232</v>
      </c>
      <c r="C28" s="292"/>
      <c r="D28" s="292"/>
      <c r="E28" s="231" t="s">
        <v>95</v>
      </c>
      <c r="F28" s="231" t="s">
        <v>112</v>
      </c>
      <c r="G28" s="248"/>
      <c r="H28" s="257" t="s">
        <v>321</v>
      </c>
      <c r="I28" s="231"/>
      <c r="J28" s="246">
        <f t="shared" ref="J28:L29" si="2">J29</f>
        <v>4000</v>
      </c>
      <c r="K28" s="246">
        <f t="shared" si="2"/>
        <v>0</v>
      </c>
      <c r="L28" s="303">
        <f t="shared" si="2"/>
        <v>5</v>
      </c>
    </row>
    <row r="29" spans="1:12" ht="15.75" customHeight="1" x14ac:dyDescent="0.2">
      <c r="A29" s="252"/>
      <c r="B29" s="256" t="s">
        <v>122</v>
      </c>
      <c r="C29" s="292"/>
      <c r="D29" s="292"/>
      <c r="E29" s="231" t="s">
        <v>95</v>
      </c>
      <c r="F29" s="231" t="s">
        <v>112</v>
      </c>
      <c r="G29" s="248"/>
      <c r="H29" s="257" t="s">
        <v>321</v>
      </c>
      <c r="I29" s="231" t="s">
        <v>123</v>
      </c>
      <c r="J29" s="246">
        <f t="shared" si="2"/>
        <v>4000</v>
      </c>
      <c r="K29" s="246">
        <f t="shared" si="2"/>
        <v>0</v>
      </c>
      <c r="L29" s="303">
        <f t="shared" si="2"/>
        <v>5</v>
      </c>
    </row>
    <row r="30" spans="1:12" ht="15.75" customHeight="1" x14ac:dyDescent="0.2">
      <c r="A30" s="252"/>
      <c r="B30" s="258" t="s">
        <v>124</v>
      </c>
      <c r="C30" s="292"/>
      <c r="D30" s="292"/>
      <c r="E30" s="231" t="s">
        <v>95</v>
      </c>
      <c r="F30" s="231" t="s">
        <v>112</v>
      </c>
      <c r="G30" s="248"/>
      <c r="H30" s="257" t="s">
        <v>321</v>
      </c>
      <c r="I30" s="231" t="s">
        <v>125</v>
      </c>
      <c r="J30" s="246">
        <f>'[1]7.ФС'!S28</f>
        <v>4000</v>
      </c>
      <c r="K30" s="246">
        <f>'[1]7.ФС'!T28</f>
        <v>0</v>
      </c>
      <c r="L30" s="303">
        <f>'Приложение 2'!M30</f>
        <v>5</v>
      </c>
    </row>
    <row r="31" spans="1:12" s="207" customFormat="1" ht="42.75" customHeight="1" x14ac:dyDescent="0.2">
      <c r="A31" s="259" t="s">
        <v>126</v>
      </c>
      <c r="B31" s="259" t="s">
        <v>126</v>
      </c>
      <c r="C31" s="233">
        <v>63</v>
      </c>
      <c r="D31" s="233">
        <v>0</v>
      </c>
      <c r="E31" s="237" t="s">
        <v>95</v>
      </c>
      <c r="F31" s="237" t="s">
        <v>127</v>
      </c>
      <c r="G31" s="237"/>
      <c r="H31" s="237"/>
      <c r="I31" s="237"/>
      <c r="J31" s="239">
        <f>J32+J35</f>
        <v>2300</v>
      </c>
      <c r="K31" s="239">
        <f>K32+K35</f>
        <v>0</v>
      </c>
      <c r="L31" s="300">
        <f>L32+L35</f>
        <v>2.2999999999999998</v>
      </c>
    </row>
    <row r="32" spans="1:12" s="207" customFormat="1" ht="65.25" customHeight="1" x14ac:dyDescent="0.2">
      <c r="A32" s="261" t="s">
        <v>128</v>
      </c>
      <c r="B32" s="256" t="s">
        <v>234</v>
      </c>
      <c r="C32" s="292">
        <v>63</v>
      </c>
      <c r="D32" s="292">
        <v>0</v>
      </c>
      <c r="E32" s="231" t="s">
        <v>95</v>
      </c>
      <c r="F32" s="231" t="s">
        <v>127</v>
      </c>
      <c r="G32" s="231" t="s">
        <v>129</v>
      </c>
      <c r="H32" s="248" t="s">
        <v>322</v>
      </c>
      <c r="I32" s="231"/>
      <c r="J32" s="246">
        <f t="shared" ref="J32:L33" si="3">J33</f>
        <v>2000</v>
      </c>
      <c r="K32" s="246">
        <f t="shared" si="3"/>
        <v>0</v>
      </c>
      <c r="L32" s="303">
        <f t="shared" si="3"/>
        <v>2</v>
      </c>
    </row>
    <row r="33" spans="1:12" ht="14.25" customHeight="1" x14ac:dyDescent="0.2">
      <c r="A33" s="252"/>
      <c r="B33" s="262" t="s">
        <v>130</v>
      </c>
      <c r="C33" s="292">
        <v>63</v>
      </c>
      <c r="D33" s="292">
        <v>0</v>
      </c>
      <c r="E33" s="231" t="s">
        <v>95</v>
      </c>
      <c r="F33" s="263" t="s">
        <v>127</v>
      </c>
      <c r="G33" s="231" t="s">
        <v>129</v>
      </c>
      <c r="H33" s="248" t="s">
        <v>322</v>
      </c>
      <c r="I33" s="231" t="s">
        <v>131</v>
      </c>
      <c r="J33" s="246">
        <f t="shared" si="3"/>
        <v>2000</v>
      </c>
      <c r="K33" s="246">
        <f t="shared" si="3"/>
        <v>0</v>
      </c>
      <c r="L33" s="303">
        <f t="shared" si="3"/>
        <v>2</v>
      </c>
    </row>
    <row r="34" spans="1:12" ht="16.5" customHeight="1" x14ac:dyDescent="0.2">
      <c r="A34" s="252"/>
      <c r="B34" s="262" t="s">
        <v>55</v>
      </c>
      <c r="C34" s="292">
        <v>63</v>
      </c>
      <c r="D34" s="292">
        <v>0</v>
      </c>
      <c r="E34" s="231" t="s">
        <v>95</v>
      </c>
      <c r="F34" s="263" t="s">
        <v>127</v>
      </c>
      <c r="G34" s="231" t="s">
        <v>129</v>
      </c>
      <c r="H34" s="248" t="s">
        <v>322</v>
      </c>
      <c r="I34" s="231" t="s">
        <v>132</v>
      </c>
      <c r="J34" s="246">
        <f>'[1]7.ФС'!S32</f>
        <v>2000</v>
      </c>
      <c r="K34" s="246">
        <f>'[1]7.ФС'!T32</f>
        <v>0</v>
      </c>
      <c r="L34" s="303">
        <f>'Приложение 2'!M34</f>
        <v>2</v>
      </c>
    </row>
    <row r="35" spans="1:12" ht="66.75" customHeight="1" x14ac:dyDescent="0.2">
      <c r="A35" s="328" t="s">
        <v>237</v>
      </c>
      <c r="B35" s="328"/>
      <c r="C35" s="292">
        <v>63</v>
      </c>
      <c r="D35" s="292">
        <v>0</v>
      </c>
      <c r="E35" s="231" t="s">
        <v>95</v>
      </c>
      <c r="F35" s="231" t="s">
        <v>127</v>
      </c>
      <c r="G35" s="231"/>
      <c r="H35" s="231" t="s">
        <v>323</v>
      </c>
      <c r="I35" s="231"/>
      <c r="J35" s="246">
        <f>J36</f>
        <v>300</v>
      </c>
      <c r="K35" s="246">
        <f t="shared" ref="K35:L36" si="4">K36</f>
        <v>0</v>
      </c>
      <c r="L35" s="303">
        <f t="shared" si="4"/>
        <v>0.3</v>
      </c>
    </row>
    <row r="36" spans="1:12" ht="15.75" customHeight="1" x14ac:dyDescent="0.2">
      <c r="A36" s="252"/>
      <c r="B36" s="262" t="s">
        <v>130</v>
      </c>
      <c r="C36" s="292">
        <v>63</v>
      </c>
      <c r="D36" s="292">
        <v>0</v>
      </c>
      <c r="E36" s="231" t="s">
        <v>95</v>
      </c>
      <c r="F36" s="231" t="s">
        <v>127</v>
      </c>
      <c r="G36" s="231" t="s">
        <v>140</v>
      </c>
      <c r="H36" s="248" t="s">
        <v>323</v>
      </c>
      <c r="I36" s="231" t="s">
        <v>131</v>
      </c>
      <c r="J36" s="246">
        <f>J37</f>
        <v>300</v>
      </c>
      <c r="K36" s="246">
        <f t="shared" si="4"/>
        <v>0</v>
      </c>
      <c r="L36" s="303">
        <f t="shared" si="4"/>
        <v>0.3</v>
      </c>
    </row>
    <row r="37" spans="1:12" ht="12.75" customHeight="1" x14ac:dyDescent="0.2">
      <c r="A37" s="252"/>
      <c r="B37" s="262" t="s">
        <v>55</v>
      </c>
      <c r="C37" s="292">
        <v>63</v>
      </c>
      <c r="D37" s="292">
        <v>0</v>
      </c>
      <c r="E37" s="231" t="s">
        <v>95</v>
      </c>
      <c r="F37" s="231" t="s">
        <v>127</v>
      </c>
      <c r="G37" s="231" t="s">
        <v>140</v>
      </c>
      <c r="H37" s="248" t="s">
        <v>323</v>
      </c>
      <c r="I37" s="231" t="s">
        <v>132</v>
      </c>
      <c r="J37" s="246">
        <f>'[1]7.ФС'!S35</f>
        <v>300</v>
      </c>
      <c r="K37" s="246">
        <f>'[1]7.ФС'!T35</f>
        <v>0</v>
      </c>
      <c r="L37" s="303">
        <f>'Приложение 2'!M37</f>
        <v>0.3</v>
      </c>
    </row>
    <row r="38" spans="1:12" ht="16.5" customHeight="1" x14ac:dyDescent="0.2">
      <c r="A38" s="325" t="s">
        <v>144</v>
      </c>
      <c r="B38" s="325"/>
      <c r="C38" s="233">
        <v>63</v>
      </c>
      <c r="D38" s="233">
        <v>0</v>
      </c>
      <c r="E38" s="237" t="s">
        <v>95</v>
      </c>
      <c r="F38" s="237" t="s">
        <v>145</v>
      </c>
      <c r="G38" s="237"/>
      <c r="H38" s="237"/>
      <c r="I38" s="237"/>
      <c r="J38" s="239" t="e">
        <f>J39+#REF!+#REF!+J42</f>
        <v>#REF!</v>
      </c>
      <c r="K38" s="239" t="e">
        <f>K39+#REF!+#REF!+K42</f>
        <v>#REF!</v>
      </c>
      <c r="L38" s="300">
        <f>L39+L42+L45</f>
        <v>10.225</v>
      </c>
    </row>
    <row r="39" spans="1:12" ht="25.5" customHeight="1" x14ac:dyDescent="0.2">
      <c r="A39" s="262" t="s">
        <v>264</v>
      </c>
      <c r="B39" s="262" t="s">
        <v>264</v>
      </c>
      <c r="C39" s="292">
        <v>63</v>
      </c>
      <c r="D39" s="292">
        <v>0</v>
      </c>
      <c r="E39" s="263" t="s">
        <v>95</v>
      </c>
      <c r="F39" s="263" t="s">
        <v>145</v>
      </c>
      <c r="G39" s="231" t="s">
        <v>283</v>
      </c>
      <c r="H39" s="248" t="s">
        <v>324</v>
      </c>
      <c r="I39" s="263"/>
      <c r="J39" s="246" t="e">
        <f>J40+#REF!</f>
        <v>#REF!</v>
      </c>
      <c r="K39" s="246" t="e">
        <f>K40+#REF!</f>
        <v>#REF!</v>
      </c>
      <c r="L39" s="303">
        <f>L40</f>
        <v>9.5</v>
      </c>
    </row>
    <row r="40" spans="1:12" ht="15.75" customHeight="1" x14ac:dyDescent="0.2">
      <c r="A40" s="290" t="s">
        <v>146</v>
      </c>
      <c r="B40" s="290" t="s">
        <v>146</v>
      </c>
      <c r="C40" s="292">
        <v>63</v>
      </c>
      <c r="D40" s="292">
        <v>0</v>
      </c>
      <c r="E40" s="231" t="s">
        <v>95</v>
      </c>
      <c r="F40" s="263" t="s">
        <v>145</v>
      </c>
      <c r="G40" s="231" t="s">
        <v>283</v>
      </c>
      <c r="H40" s="248" t="s">
        <v>324</v>
      </c>
      <c r="I40" s="231" t="s">
        <v>117</v>
      </c>
      <c r="J40" s="246">
        <f>J41</f>
        <v>0</v>
      </c>
      <c r="K40" s="246">
        <f>K41</f>
        <v>37000</v>
      </c>
      <c r="L40" s="303">
        <f>L41</f>
        <v>9.5</v>
      </c>
    </row>
    <row r="41" spans="1:12" ht="15.75" customHeight="1" x14ac:dyDescent="0.2">
      <c r="A41" s="290" t="s">
        <v>282</v>
      </c>
      <c r="B41" s="290" t="s">
        <v>282</v>
      </c>
      <c r="C41" s="292">
        <v>63</v>
      </c>
      <c r="D41" s="292">
        <v>0</v>
      </c>
      <c r="E41" s="231" t="s">
        <v>95</v>
      </c>
      <c r="F41" s="263" t="s">
        <v>145</v>
      </c>
      <c r="G41" s="231" t="s">
        <v>283</v>
      </c>
      <c r="H41" s="248" t="s">
        <v>324</v>
      </c>
      <c r="I41" s="231" t="s">
        <v>119</v>
      </c>
      <c r="J41" s="246">
        <f>'[1]7.ФС'!S43</f>
        <v>0</v>
      </c>
      <c r="K41" s="246">
        <f>'[1]7.ФС'!T43</f>
        <v>37000</v>
      </c>
      <c r="L41" s="303">
        <f>'Приложение 2'!M41</f>
        <v>9.5</v>
      </c>
    </row>
    <row r="42" spans="1:12" s="58" customFormat="1" ht="52.5" customHeight="1" x14ac:dyDescent="0.2">
      <c r="A42" s="290"/>
      <c r="B42" s="324" t="s">
        <v>256</v>
      </c>
      <c r="C42" s="324"/>
      <c r="D42" s="292"/>
      <c r="E42" s="257" t="s">
        <v>95</v>
      </c>
      <c r="F42" s="257" t="s">
        <v>145</v>
      </c>
      <c r="G42" s="257"/>
      <c r="H42" s="248" t="s">
        <v>325</v>
      </c>
      <c r="I42" s="263"/>
      <c r="J42" s="246">
        <f t="shared" ref="J42:L43" si="5">J43</f>
        <v>500</v>
      </c>
      <c r="K42" s="246">
        <f t="shared" si="5"/>
        <v>0</v>
      </c>
      <c r="L42" s="303">
        <f t="shared" si="5"/>
        <v>0.5</v>
      </c>
    </row>
    <row r="43" spans="1:12" s="58" customFormat="1" ht="15.75" customHeight="1" x14ac:dyDescent="0.2">
      <c r="A43" s="290"/>
      <c r="B43" s="262" t="s">
        <v>130</v>
      </c>
      <c r="C43" s="262" t="s">
        <v>130</v>
      </c>
      <c r="D43" s="292"/>
      <c r="E43" s="257" t="s">
        <v>95</v>
      </c>
      <c r="F43" s="257" t="s">
        <v>145</v>
      </c>
      <c r="G43" s="257"/>
      <c r="H43" s="248" t="s">
        <v>325</v>
      </c>
      <c r="I43" s="231" t="s">
        <v>131</v>
      </c>
      <c r="J43" s="246">
        <f t="shared" si="5"/>
        <v>500</v>
      </c>
      <c r="K43" s="246">
        <f t="shared" si="5"/>
        <v>0</v>
      </c>
      <c r="L43" s="303">
        <f t="shared" si="5"/>
        <v>0.5</v>
      </c>
    </row>
    <row r="44" spans="1:12" s="58" customFormat="1" ht="15.75" customHeight="1" x14ac:dyDescent="0.2">
      <c r="A44" s="290"/>
      <c r="B44" s="262" t="s">
        <v>55</v>
      </c>
      <c r="C44" s="262" t="s">
        <v>55</v>
      </c>
      <c r="D44" s="292"/>
      <c r="E44" s="257" t="s">
        <v>95</v>
      </c>
      <c r="F44" s="257" t="s">
        <v>145</v>
      </c>
      <c r="G44" s="257"/>
      <c r="H44" s="248" t="s">
        <v>325</v>
      </c>
      <c r="I44" s="231" t="s">
        <v>132</v>
      </c>
      <c r="J44" s="246">
        <f>'[1]7.ФС'!S54</f>
        <v>500</v>
      </c>
      <c r="K44" s="246">
        <f>'[1]7.ФС'!T54</f>
        <v>0</v>
      </c>
      <c r="L44" s="303">
        <f>'Приложение 2'!M44</f>
        <v>0.5</v>
      </c>
    </row>
    <row r="45" spans="1:12" s="58" customFormat="1" ht="15.75" customHeight="1" x14ac:dyDescent="0.2">
      <c r="A45" s="316"/>
      <c r="B45" s="366" t="s">
        <v>342</v>
      </c>
      <c r="C45" s="262"/>
      <c r="D45" s="315"/>
      <c r="E45" s="257" t="s">
        <v>95</v>
      </c>
      <c r="F45" s="257" t="s">
        <v>145</v>
      </c>
      <c r="G45" s="257"/>
      <c r="H45" s="151" t="s">
        <v>343</v>
      </c>
      <c r="I45" s="231"/>
      <c r="J45" s="246"/>
      <c r="K45" s="246"/>
      <c r="L45" s="303">
        <f>L47</f>
        <v>0.22500000000000001</v>
      </c>
    </row>
    <row r="46" spans="1:12" s="58" customFormat="1" ht="15.75" customHeight="1" x14ac:dyDescent="0.2">
      <c r="A46" s="316"/>
      <c r="B46" s="262" t="s">
        <v>130</v>
      </c>
      <c r="C46" s="262"/>
      <c r="D46" s="315"/>
      <c r="E46" s="257" t="s">
        <v>95</v>
      </c>
      <c r="F46" s="257" t="s">
        <v>145</v>
      </c>
      <c r="G46" s="257"/>
      <c r="H46" s="87" t="s">
        <v>343</v>
      </c>
      <c r="I46" s="231" t="s">
        <v>131</v>
      </c>
      <c r="J46" s="246"/>
      <c r="K46" s="246"/>
      <c r="L46" s="303">
        <f>L47</f>
        <v>0.22500000000000001</v>
      </c>
    </row>
    <row r="47" spans="1:12" s="58" customFormat="1" ht="15.75" customHeight="1" x14ac:dyDescent="0.2">
      <c r="A47" s="316"/>
      <c r="B47" s="262" t="s">
        <v>55</v>
      </c>
      <c r="C47" s="262"/>
      <c r="D47" s="315"/>
      <c r="E47" s="257" t="s">
        <v>95</v>
      </c>
      <c r="F47" s="257" t="s">
        <v>145</v>
      </c>
      <c r="G47" s="257"/>
      <c r="H47" s="87" t="s">
        <v>343</v>
      </c>
      <c r="I47" s="231" t="s">
        <v>132</v>
      </c>
      <c r="J47" s="246"/>
      <c r="K47" s="246"/>
      <c r="L47" s="303">
        <f>'Приложение 2'!M47</f>
        <v>0.22500000000000001</v>
      </c>
    </row>
    <row r="48" spans="1:12" ht="15" customHeight="1" x14ac:dyDescent="0.2">
      <c r="A48" s="264" t="s">
        <v>147</v>
      </c>
      <c r="B48" s="264" t="s">
        <v>147</v>
      </c>
      <c r="C48" s="233">
        <v>63</v>
      </c>
      <c r="D48" s="233">
        <v>0</v>
      </c>
      <c r="E48" s="237" t="s">
        <v>97</v>
      </c>
      <c r="F48" s="237"/>
      <c r="G48" s="237"/>
      <c r="H48" s="237"/>
      <c r="I48" s="237"/>
      <c r="J48" s="239">
        <f t="shared" ref="J48:L49" si="6">J49</f>
        <v>80879</v>
      </c>
      <c r="K48" s="239">
        <f t="shared" si="6"/>
        <v>0</v>
      </c>
      <c r="L48" s="300">
        <f t="shared" si="6"/>
        <v>114.949</v>
      </c>
    </row>
    <row r="49" spans="1:12" ht="14.25" customHeight="1" x14ac:dyDescent="0.2">
      <c r="A49" s="264" t="s">
        <v>148</v>
      </c>
      <c r="B49" s="264" t="s">
        <v>148</v>
      </c>
      <c r="C49" s="233">
        <v>63</v>
      </c>
      <c r="D49" s="233">
        <v>0</v>
      </c>
      <c r="E49" s="237" t="s">
        <v>97</v>
      </c>
      <c r="F49" s="237" t="s">
        <v>149</v>
      </c>
      <c r="G49" s="237"/>
      <c r="H49" s="237"/>
      <c r="I49" s="237"/>
      <c r="J49" s="239">
        <f t="shared" si="6"/>
        <v>80879</v>
      </c>
      <c r="K49" s="239">
        <f t="shared" si="6"/>
        <v>0</v>
      </c>
      <c r="L49" s="300">
        <f t="shared" si="6"/>
        <v>114.949</v>
      </c>
    </row>
    <row r="50" spans="1:12" ht="27.75" customHeight="1" x14ac:dyDescent="0.2">
      <c r="A50" s="255" t="s">
        <v>150</v>
      </c>
      <c r="B50" s="255" t="s">
        <v>284</v>
      </c>
      <c r="C50" s="292">
        <v>63</v>
      </c>
      <c r="D50" s="292">
        <v>0</v>
      </c>
      <c r="E50" s="231" t="s">
        <v>97</v>
      </c>
      <c r="F50" s="231" t="s">
        <v>149</v>
      </c>
      <c r="G50" s="231" t="s">
        <v>151</v>
      </c>
      <c r="H50" s="248" t="s">
        <v>326</v>
      </c>
      <c r="I50" s="231"/>
      <c r="J50" s="246">
        <f>J51+J53</f>
        <v>80879</v>
      </c>
      <c r="K50" s="246">
        <f>K51+K53</f>
        <v>0</v>
      </c>
      <c r="L50" s="303">
        <f>L51+L53</f>
        <v>114.949</v>
      </c>
    </row>
    <row r="51" spans="1:12" ht="68.25" customHeight="1" x14ac:dyDescent="0.2">
      <c r="A51" s="290"/>
      <c r="B51" s="265" t="s">
        <v>103</v>
      </c>
      <c r="C51" s="292">
        <v>63</v>
      </c>
      <c r="D51" s="292">
        <v>0</v>
      </c>
      <c r="E51" s="231" t="s">
        <v>97</v>
      </c>
      <c r="F51" s="231" t="s">
        <v>149</v>
      </c>
      <c r="G51" s="231" t="s">
        <v>151</v>
      </c>
      <c r="H51" s="248" t="s">
        <v>326</v>
      </c>
      <c r="I51" s="231" t="s">
        <v>104</v>
      </c>
      <c r="J51" s="246">
        <f>J52</f>
        <v>79700</v>
      </c>
      <c r="K51" s="246">
        <f>K52</f>
        <v>0</v>
      </c>
      <c r="L51" s="303">
        <f>L52</f>
        <v>108.35899999999999</v>
      </c>
    </row>
    <row r="52" spans="1:12" ht="26.25" customHeight="1" x14ac:dyDescent="0.2">
      <c r="A52" s="252"/>
      <c r="B52" s="265" t="s">
        <v>105</v>
      </c>
      <c r="C52" s="292">
        <v>63</v>
      </c>
      <c r="D52" s="292">
        <v>0</v>
      </c>
      <c r="E52" s="231" t="s">
        <v>97</v>
      </c>
      <c r="F52" s="231" t="s">
        <v>149</v>
      </c>
      <c r="G52" s="231" t="s">
        <v>151</v>
      </c>
      <c r="H52" s="248" t="s">
        <v>326</v>
      </c>
      <c r="I52" s="231" t="s">
        <v>106</v>
      </c>
      <c r="J52" s="246">
        <f>'[1]7.ФС'!S59</f>
        <v>79700</v>
      </c>
      <c r="K52" s="246">
        <f>'[1]7.ФС'!T59</f>
        <v>0</v>
      </c>
      <c r="L52" s="303">
        <f>'Приложение 2'!M52</f>
        <v>108.35899999999999</v>
      </c>
    </row>
    <row r="53" spans="1:12" s="207" customFormat="1" ht="26.25" customHeight="1" x14ac:dyDescent="0.2">
      <c r="A53" s="252"/>
      <c r="B53" s="290" t="s">
        <v>146</v>
      </c>
      <c r="C53" s="292">
        <v>63</v>
      </c>
      <c r="D53" s="292">
        <v>0</v>
      </c>
      <c r="E53" s="231" t="s">
        <v>97</v>
      </c>
      <c r="F53" s="231" t="s">
        <v>149</v>
      </c>
      <c r="G53" s="231" t="s">
        <v>151</v>
      </c>
      <c r="H53" s="248" t="s">
        <v>326</v>
      </c>
      <c r="I53" s="231" t="s">
        <v>117</v>
      </c>
      <c r="J53" s="246">
        <f>J54</f>
        <v>1179</v>
      </c>
      <c r="K53" s="246">
        <f>K54</f>
        <v>0</v>
      </c>
      <c r="L53" s="303">
        <f>L54</f>
        <v>6.59</v>
      </c>
    </row>
    <row r="54" spans="1:12" ht="26.25" customHeight="1" x14ac:dyDescent="0.2">
      <c r="A54" s="252"/>
      <c r="B54" s="290" t="s">
        <v>282</v>
      </c>
      <c r="C54" s="292">
        <v>63</v>
      </c>
      <c r="D54" s="292">
        <v>0</v>
      </c>
      <c r="E54" s="231" t="s">
        <v>97</v>
      </c>
      <c r="F54" s="231" t="s">
        <v>149</v>
      </c>
      <c r="G54" s="231" t="s">
        <v>151</v>
      </c>
      <c r="H54" s="248" t="s">
        <v>326</v>
      </c>
      <c r="I54" s="231" t="s">
        <v>119</v>
      </c>
      <c r="J54" s="246">
        <f>'[1]7.ФС'!S61</f>
        <v>1179</v>
      </c>
      <c r="K54" s="246">
        <f>'[1]7.ФС'!T61</f>
        <v>0</v>
      </c>
      <c r="L54" s="303">
        <f>'Приложение 2'!M54</f>
        <v>6.59</v>
      </c>
    </row>
    <row r="55" spans="1:12" ht="30" customHeight="1" x14ac:dyDescent="0.2">
      <c r="A55" s="264" t="s">
        <v>153</v>
      </c>
      <c r="B55" s="264" t="s">
        <v>153</v>
      </c>
      <c r="C55" s="233">
        <v>63</v>
      </c>
      <c r="D55" s="233">
        <v>0</v>
      </c>
      <c r="E55" s="237" t="s">
        <v>149</v>
      </c>
      <c r="F55" s="237"/>
      <c r="G55" s="237"/>
      <c r="H55" s="237"/>
      <c r="I55" s="237"/>
      <c r="J55" s="239">
        <f t="shared" ref="J55:L57" si="7">J56</f>
        <v>11200</v>
      </c>
      <c r="K55" s="239">
        <f t="shared" si="7"/>
        <v>0</v>
      </c>
      <c r="L55" s="300">
        <f t="shared" si="7"/>
        <v>24.952999999999999</v>
      </c>
    </row>
    <row r="56" spans="1:12" ht="15.75" customHeight="1" x14ac:dyDescent="0.2">
      <c r="A56" s="264" t="s">
        <v>154</v>
      </c>
      <c r="B56" s="264" t="s">
        <v>154</v>
      </c>
      <c r="C56" s="233">
        <v>63</v>
      </c>
      <c r="D56" s="233">
        <v>0</v>
      </c>
      <c r="E56" s="237" t="s">
        <v>149</v>
      </c>
      <c r="F56" s="267" t="s">
        <v>155</v>
      </c>
      <c r="G56" s="267"/>
      <c r="H56" s="263"/>
      <c r="I56" s="231"/>
      <c r="J56" s="239">
        <f t="shared" si="7"/>
        <v>11200</v>
      </c>
      <c r="K56" s="239">
        <f t="shared" si="7"/>
        <v>0</v>
      </c>
      <c r="L56" s="300">
        <f t="shared" si="7"/>
        <v>24.952999999999999</v>
      </c>
    </row>
    <row r="57" spans="1:12" ht="14.25" customHeight="1" x14ac:dyDescent="0.2">
      <c r="A57" s="255" t="s">
        <v>156</v>
      </c>
      <c r="B57" s="255" t="s">
        <v>156</v>
      </c>
      <c r="C57" s="292">
        <v>63</v>
      </c>
      <c r="D57" s="292">
        <v>0</v>
      </c>
      <c r="E57" s="231" t="s">
        <v>149</v>
      </c>
      <c r="F57" s="231" t="s">
        <v>155</v>
      </c>
      <c r="G57" s="263" t="s">
        <v>157</v>
      </c>
      <c r="H57" s="248" t="s">
        <v>327</v>
      </c>
      <c r="I57" s="231"/>
      <c r="J57" s="246">
        <f>J58</f>
        <v>11200</v>
      </c>
      <c r="K57" s="246">
        <f t="shared" si="7"/>
        <v>0</v>
      </c>
      <c r="L57" s="303">
        <f t="shared" si="7"/>
        <v>24.952999999999999</v>
      </c>
    </row>
    <row r="58" spans="1:12" ht="14.25" customHeight="1" x14ac:dyDescent="0.2">
      <c r="A58" s="268"/>
      <c r="B58" s="290" t="s">
        <v>146</v>
      </c>
      <c r="C58" s="292">
        <v>63</v>
      </c>
      <c r="D58" s="292">
        <v>0</v>
      </c>
      <c r="E58" s="231" t="s">
        <v>149</v>
      </c>
      <c r="F58" s="263" t="s">
        <v>155</v>
      </c>
      <c r="G58" s="263" t="s">
        <v>157</v>
      </c>
      <c r="H58" s="248" t="s">
        <v>327</v>
      </c>
      <c r="I58" s="231" t="s">
        <v>117</v>
      </c>
      <c r="J58" s="246">
        <f>J59</f>
        <v>11200</v>
      </c>
      <c r="K58" s="246">
        <f>K59</f>
        <v>0</v>
      </c>
      <c r="L58" s="303">
        <f>L59</f>
        <v>24.952999999999999</v>
      </c>
    </row>
    <row r="59" spans="1:12" ht="15" customHeight="1" x14ac:dyDescent="0.2">
      <c r="A59" s="269"/>
      <c r="B59" s="290" t="s">
        <v>282</v>
      </c>
      <c r="C59" s="292">
        <v>63</v>
      </c>
      <c r="D59" s="292">
        <v>0</v>
      </c>
      <c r="E59" s="231" t="s">
        <v>149</v>
      </c>
      <c r="F59" s="263" t="s">
        <v>155</v>
      </c>
      <c r="G59" s="263" t="s">
        <v>157</v>
      </c>
      <c r="H59" s="248" t="s">
        <v>327</v>
      </c>
      <c r="I59" s="231" t="s">
        <v>119</v>
      </c>
      <c r="J59" s="246">
        <f>'[1]7.ФС'!S66</f>
        <v>11200</v>
      </c>
      <c r="K59" s="246">
        <f>'[1]7.ФС'!T66</f>
        <v>0</v>
      </c>
      <c r="L59" s="303">
        <f>'Приложение 2'!M59</f>
        <v>24.952999999999999</v>
      </c>
    </row>
    <row r="60" spans="1:12" ht="15" customHeight="1" x14ac:dyDescent="0.2">
      <c r="A60" s="325" t="s">
        <v>158</v>
      </c>
      <c r="B60" s="325"/>
      <c r="C60" s="233">
        <v>63</v>
      </c>
      <c r="D60" s="233">
        <v>0</v>
      </c>
      <c r="E60" s="237" t="s">
        <v>112</v>
      </c>
      <c r="F60" s="238"/>
      <c r="G60" s="238"/>
      <c r="H60" s="238"/>
      <c r="I60" s="238"/>
      <c r="J60" s="239" t="e">
        <f>J64+J61+#REF!</f>
        <v>#REF!</v>
      </c>
      <c r="K60" s="239" t="e">
        <f>K64+K61+#REF!</f>
        <v>#REF!</v>
      </c>
      <c r="L60" s="300">
        <f>L64+L61</f>
        <v>2256.1460000000002</v>
      </c>
    </row>
    <row r="61" spans="1:12" ht="40.5" customHeight="1" x14ac:dyDescent="0.2">
      <c r="A61" s="291"/>
      <c r="B61" s="256" t="s">
        <v>285</v>
      </c>
      <c r="C61" s="233"/>
      <c r="D61" s="233"/>
      <c r="E61" s="237" t="s">
        <v>112</v>
      </c>
      <c r="F61" s="237" t="s">
        <v>127</v>
      </c>
      <c r="G61" s="238"/>
      <c r="H61" s="238"/>
      <c r="I61" s="238"/>
      <c r="J61" s="239">
        <f t="shared" ref="J61:L62" si="8">J62</f>
        <v>55680</v>
      </c>
      <c r="K61" s="239">
        <f t="shared" si="8"/>
        <v>0</v>
      </c>
      <c r="L61" s="300">
        <f t="shared" si="8"/>
        <v>41.76</v>
      </c>
    </row>
    <row r="62" spans="1:12" s="270" customFormat="1" ht="15.75" customHeight="1" x14ac:dyDescent="0.2">
      <c r="A62" s="291"/>
      <c r="B62" s="290" t="s">
        <v>146</v>
      </c>
      <c r="C62" s="233"/>
      <c r="D62" s="233"/>
      <c r="E62" s="231" t="s">
        <v>112</v>
      </c>
      <c r="F62" s="231" t="s">
        <v>127</v>
      </c>
      <c r="G62" s="238"/>
      <c r="H62" s="231" t="s">
        <v>328</v>
      </c>
      <c r="I62" s="231" t="s">
        <v>117</v>
      </c>
      <c r="J62" s="246">
        <f t="shared" si="8"/>
        <v>55680</v>
      </c>
      <c r="K62" s="246">
        <f t="shared" si="8"/>
        <v>0</v>
      </c>
      <c r="L62" s="303">
        <f t="shared" si="8"/>
        <v>41.76</v>
      </c>
    </row>
    <row r="63" spans="1:12" s="270" customFormat="1" ht="15" customHeight="1" x14ac:dyDescent="0.2">
      <c r="A63" s="291"/>
      <c r="B63" s="290" t="s">
        <v>282</v>
      </c>
      <c r="C63" s="233"/>
      <c r="D63" s="233"/>
      <c r="E63" s="231" t="s">
        <v>112</v>
      </c>
      <c r="F63" s="231" t="s">
        <v>127</v>
      </c>
      <c r="G63" s="238"/>
      <c r="H63" s="231" t="s">
        <v>328</v>
      </c>
      <c r="I63" s="231" t="s">
        <v>119</v>
      </c>
      <c r="J63" s="246">
        <f>'[1]7.ФС'!S71</f>
        <v>55680</v>
      </c>
      <c r="K63" s="246">
        <f>'[1]7.ФС'!T71</f>
        <v>0</v>
      </c>
      <c r="L63" s="303">
        <f>'Приложение 2'!M63</f>
        <v>41.76</v>
      </c>
    </row>
    <row r="64" spans="1:12" s="215" customFormat="1" ht="16.5" customHeight="1" x14ac:dyDescent="0.2">
      <c r="A64" s="325" t="s">
        <v>159</v>
      </c>
      <c r="B64" s="325"/>
      <c r="C64" s="233">
        <v>63</v>
      </c>
      <c r="D64" s="233">
        <v>0</v>
      </c>
      <c r="E64" s="237" t="s">
        <v>112</v>
      </c>
      <c r="F64" s="237" t="s">
        <v>160</v>
      </c>
      <c r="G64" s="237"/>
      <c r="H64" s="237"/>
      <c r="I64" s="237"/>
      <c r="J64" s="239">
        <f t="shared" ref="J64:L66" si="9">J65</f>
        <v>2159454.75</v>
      </c>
      <c r="K64" s="239">
        <f t="shared" si="9"/>
        <v>0</v>
      </c>
      <c r="L64" s="300">
        <f t="shared" si="9"/>
        <v>2214.386</v>
      </c>
    </row>
    <row r="65" spans="1:12" s="215" customFormat="1" ht="142.5" customHeight="1" x14ac:dyDescent="0.2">
      <c r="A65" s="328" t="s">
        <v>243</v>
      </c>
      <c r="B65" s="328"/>
      <c r="C65" s="292">
        <v>63</v>
      </c>
      <c r="D65" s="292">
        <v>0</v>
      </c>
      <c r="E65" s="231" t="s">
        <v>112</v>
      </c>
      <c r="F65" s="231" t="s">
        <v>160</v>
      </c>
      <c r="G65" s="231" t="s">
        <v>161</v>
      </c>
      <c r="H65" s="248" t="s">
        <v>329</v>
      </c>
      <c r="I65" s="231"/>
      <c r="J65" s="246">
        <f t="shared" si="9"/>
        <v>2159454.75</v>
      </c>
      <c r="K65" s="246">
        <f t="shared" si="9"/>
        <v>0</v>
      </c>
      <c r="L65" s="303">
        <f t="shared" si="9"/>
        <v>2214.386</v>
      </c>
    </row>
    <row r="66" spans="1:12" s="215" customFormat="1" ht="25.5" customHeight="1" x14ac:dyDescent="0.2">
      <c r="A66" s="121"/>
      <c r="B66" s="249" t="s">
        <v>146</v>
      </c>
      <c r="C66" s="271">
        <v>63</v>
      </c>
      <c r="D66" s="271">
        <v>0</v>
      </c>
      <c r="E66" s="251" t="s">
        <v>112</v>
      </c>
      <c r="F66" s="251" t="s">
        <v>160</v>
      </c>
      <c r="G66" s="251" t="s">
        <v>161</v>
      </c>
      <c r="H66" s="248" t="s">
        <v>329</v>
      </c>
      <c r="I66" s="231" t="s">
        <v>117</v>
      </c>
      <c r="J66" s="246">
        <f t="shared" si="9"/>
        <v>2159454.75</v>
      </c>
      <c r="K66" s="246">
        <f t="shared" si="9"/>
        <v>0</v>
      </c>
      <c r="L66" s="303">
        <f t="shared" si="9"/>
        <v>2214.386</v>
      </c>
    </row>
    <row r="67" spans="1:12" s="215" customFormat="1" ht="27" customHeight="1" x14ac:dyDescent="0.2">
      <c r="A67" s="121"/>
      <c r="B67" s="249" t="s">
        <v>282</v>
      </c>
      <c r="C67" s="271">
        <v>63</v>
      </c>
      <c r="D67" s="271">
        <v>0</v>
      </c>
      <c r="E67" s="251" t="s">
        <v>112</v>
      </c>
      <c r="F67" s="251" t="s">
        <v>160</v>
      </c>
      <c r="G67" s="251" t="s">
        <v>161</v>
      </c>
      <c r="H67" s="248" t="s">
        <v>329</v>
      </c>
      <c r="I67" s="231" t="s">
        <v>119</v>
      </c>
      <c r="J67" s="246">
        <f>'[1]7.ФС'!S75</f>
        <v>2159454.75</v>
      </c>
      <c r="K67" s="246">
        <f>'[1]7.ФС'!T75</f>
        <v>0</v>
      </c>
      <c r="L67" s="303">
        <f>'Приложение 2'!M67</f>
        <v>2214.386</v>
      </c>
    </row>
    <row r="68" spans="1:12" s="215" customFormat="1" ht="15" customHeight="1" x14ac:dyDescent="0.2">
      <c r="A68" s="329" t="s">
        <v>163</v>
      </c>
      <c r="B68" s="329"/>
      <c r="C68" s="233">
        <v>63</v>
      </c>
      <c r="D68" s="233">
        <v>0</v>
      </c>
      <c r="E68" s="273" t="s">
        <v>164</v>
      </c>
      <c r="F68" s="273"/>
      <c r="G68" s="273"/>
      <c r="H68" s="273"/>
      <c r="I68" s="273"/>
      <c r="J68" s="274">
        <f>J69+J73</f>
        <v>365856.36</v>
      </c>
      <c r="K68" s="274">
        <f>K69+K73</f>
        <v>36000</v>
      </c>
      <c r="L68" s="307">
        <f>L69+L73</f>
        <v>183.23199999999997</v>
      </c>
    </row>
    <row r="69" spans="1:12" s="215" customFormat="1" ht="15.75" hidden="1" customHeight="1" x14ac:dyDescent="0.2">
      <c r="A69" s="329" t="s">
        <v>165</v>
      </c>
      <c r="B69" s="329"/>
      <c r="C69" s="233">
        <v>63</v>
      </c>
      <c r="D69" s="233">
        <v>0</v>
      </c>
      <c r="E69" s="273" t="s">
        <v>164</v>
      </c>
      <c r="F69" s="273" t="s">
        <v>95</v>
      </c>
      <c r="G69" s="273"/>
      <c r="H69" s="256"/>
      <c r="I69" s="273"/>
      <c r="J69" s="274">
        <f>J70</f>
        <v>300</v>
      </c>
      <c r="K69" s="274">
        <f>K70</f>
        <v>0</v>
      </c>
      <c r="L69" s="307">
        <f>L70</f>
        <v>0</v>
      </c>
    </row>
    <row r="70" spans="1:12" s="215" customFormat="1" ht="91.5" hidden="1" customHeight="1" x14ac:dyDescent="0.2">
      <c r="A70" s="326" t="s">
        <v>244</v>
      </c>
      <c r="B70" s="326"/>
      <c r="C70" s="292">
        <v>63</v>
      </c>
      <c r="D70" s="292">
        <v>0</v>
      </c>
      <c r="E70" s="244" t="s">
        <v>164</v>
      </c>
      <c r="F70" s="244" t="s">
        <v>95</v>
      </c>
      <c r="G70" s="244" t="s">
        <v>167</v>
      </c>
      <c r="H70" s="244" t="s">
        <v>330</v>
      </c>
      <c r="I70" s="244"/>
      <c r="J70" s="275">
        <f t="shared" ref="J70:L71" si="10">J71</f>
        <v>300</v>
      </c>
      <c r="K70" s="275">
        <f t="shared" si="10"/>
        <v>0</v>
      </c>
      <c r="L70" s="308">
        <f t="shared" si="10"/>
        <v>0</v>
      </c>
    </row>
    <row r="71" spans="1:12" s="215" customFormat="1" ht="28.5" hidden="1" customHeight="1" x14ac:dyDescent="0.2">
      <c r="A71" s="247"/>
      <c r="B71" s="249" t="s">
        <v>146</v>
      </c>
      <c r="C71" s="292">
        <v>63</v>
      </c>
      <c r="D71" s="292">
        <v>0</v>
      </c>
      <c r="E71" s="244" t="s">
        <v>164</v>
      </c>
      <c r="F71" s="244" t="s">
        <v>95</v>
      </c>
      <c r="G71" s="244" t="s">
        <v>167</v>
      </c>
      <c r="H71" s="244" t="s">
        <v>286</v>
      </c>
      <c r="I71" s="244" t="s">
        <v>117</v>
      </c>
      <c r="J71" s="276">
        <f t="shared" si="10"/>
        <v>300</v>
      </c>
      <c r="K71" s="276">
        <f t="shared" si="10"/>
        <v>0</v>
      </c>
      <c r="L71" s="309">
        <f t="shared" si="10"/>
        <v>0</v>
      </c>
    </row>
    <row r="72" spans="1:12" s="215" customFormat="1" ht="28.5" hidden="1" customHeight="1" x14ac:dyDescent="0.2">
      <c r="A72" s="265"/>
      <c r="B72" s="290" t="s">
        <v>282</v>
      </c>
      <c r="C72" s="292">
        <v>63</v>
      </c>
      <c r="D72" s="292">
        <v>0</v>
      </c>
      <c r="E72" s="244" t="s">
        <v>164</v>
      </c>
      <c r="F72" s="244" t="s">
        <v>95</v>
      </c>
      <c r="G72" s="244" t="s">
        <v>167</v>
      </c>
      <c r="H72" s="244" t="s">
        <v>286</v>
      </c>
      <c r="I72" s="244" t="s">
        <v>119</v>
      </c>
      <c r="J72" s="276">
        <f>'[1]7.ФС'!S84</f>
        <v>300</v>
      </c>
      <c r="K72" s="276">
        <f>'[1]7.ФС'!T84</f>
        <v>0</v>
      </c>
      <c r="L72" s="309">
        <f>'Приложение 2'!M72</f>
        <v>0</v>
      </c>
    </row>
    <row r="73" spans="1:12" s="215" customFormat="1" ht="15.75" customHeight="1" x14ac:dyDescent="0.2">
      <c r="A73" s="327" t="s">
        <v>171</v>
      </c>
      <c r="B73" s="327"/>
      <c r="C73" s="233">
        <v>63</v>
      </c>
      <c r="D73" s="233">
        <v>0</v>
      </c>
      <c r="E73" s="273" t="s">
        <v>164</v>
      </c>
      <c r="F73" s="273" t="s">
        <v>149</v>
      </c>
      <c r="G73" s="273"/>
      <c r="H73" s="273"/>
      <c r="I73" s="273"/>
      <c r="J73" s="274">
        <f>J74+J77+J80+J83</f>
        <v>365556.36</v>
      </c>
      <c r="K73" s="274">
        <f>K74+K77+K80+K83</f>
        <v>36000</v>
      </c>
      <c r="L73" s="307">
        <f>L74+L77+L80+L83</f>
        <v>183.23199999999997</v>
      </c>
    </row>
    <row r="74" spans="1:12" s="215" customFormat="1" ht="15.75" customHeight="1" x14ac:dyDescent="0.2">
      <c r="A74" s="324" t="s">
        <v>287</v>
      </c>
      <c r="B74" s="324"/>
      <c r="C74" s="292">
        <v>63</v>
      </c>
      <c r="D74" s="292">
        <v>0</v>
      </c>
      <c r="E74" s="244" t="s">
        <v>164</v>
      </c>
      <c r="F74" s="244" t="s">
        <v>149</v>
      </c>
      <c r="G74" s="244" t="s">
        <v>173</v>
      </c>
      <c r="H74" s="244" t="s">
        <v>331</v>
      </c>
      <c r="I74" s="244"/>
      <c r="J74" s="276">
        <f t="shared" ref="J74:L75" si="11">J75</f>
        <v>87700</v>
      </c>
      <c r="K74" s="276">
        <f t="shared" si="11"/>
        <v>0</v>
      </c>
      <c r="L74" s="309">
        <f t="shared" si="11"/>
        <v>91.477999999999994</v>
      </c>
    </row>
    <row r="75" spans="1:12" s="215" customFormat="1" ht="27" customHeight="1" x14ac:dyDescent="0.2">
      <c r="A75" s="252"/>
      <c r="B75" s="290" t="s">
        <v>146</v>
      </c>
      <c r="C75" s="292">
        <v>63</v>
      </c>
      <c r="D75" s="292">
        <v>0</v>
      </c>
      <c r="E75" s="244" t="s">
        <v>164</v>
      </c>
      <c r="F75" s="244" t="s">
        <v>149</v>
      </c>
      <c r="G75" s="244" t="s">
        <v>173</v>
      </c>
      <c r="H75" s="244" t="s">
        <v>331</v>
      </c>
      <c r="I75" s="244" t="s">
        <v>117</v>
      </c>
      <c r="J75" s="276">
        <f t="shared" si="11"/>
        <v>87700</v>
      </c>
      <c r="K75" s="276">
        <f t="shared" si="11"/>
        <v>0</v>
      </c>
      <c r="L75" s="309">
        <f t="shared" si="11"/>
        <v>91.477999999999994</v>
      </c>
    </row>
    <row r="76" spans="1:12" ht="27" customHeight="1" x14ac:dyDescent="0.2">
      <c r="A76" s="252"/>
      <c r="B76" s="290" t="s">
        <v>282</v>
      </c>
      <c r="C76" s="292">
        <v>63</v>
      </c>
      <c r="D76" s="292">
        <v>0</v>
      </c>
      <c r="E76" s="244" t="s">
        <v>164</v>
      </c>
      <c r="F76" s="244" t="s">
        <v>149</v>
      </c>
      <c r="G76" s="244" t="s">
        <v>173</v>
      </c>
      <c r="H76" s="244" t="s">
        <v>331</v>
      </c>
      <c r="I76" s="244" t="s">
        <v>119</v>
      </c>
      <c r="J76" s="276">
        <f>'[1]7.ФС'!S88</f>
        <v>87700</v>
      </c>
      <c r="K76" s="276">
        <f>'[1]7.ФС'!T88</f>
        <v>0</v>
      </c>
      <c r="L76" s="309">
        <f>'Приложение 2'!M76</f>
        <v>91.477999999999994</v>
      </c>
    </row>
    <row r="77" spans="1:12" ht="14.25" customHeight="1" x14ac:dyDescent="0.2">
      <c r="A77" s="252"/>
      <c r="B77" s="277" t="s">
        <v>174</v>
      </c>
      <c r="C77" s="292"/>
      <c r="D77" s="292"/>
      <c r="E77" s="244" t="s">
        <v>164</v>
      </c>
      <c r="F77" s="244" t="s">
        <v>149</v>
      </c>
      <c r="G77" s="244" t="s">
        <v>173</v>
      </c>
      <c r="H77" s="244" t="s">
        <v>332</v>
      </c>
      <c r="I77" s="244"/>
      <c r="J77" s="276">
        <f t="shared" ref="J77:L78" si="12">J78</f>
        <v>0</v>
      </c>
      <c r="K77" s="276">
        <f t="shared" si="12"/>
        <v>0</v>
      </c>
      <c r="L77" s="309">
        <f t="shared" si="12"/>
        <v>34.228000000000002</v>
      </c>
    </row>
    <row r="78" spans="1:12" ht="28.5" customHeight="1" x14ac:dyDescent="0.2">
      <c r="A78" s="252"/>
      <c r="B78" s="290" t="s">
        <v>146</v>
      </c>
      <c r="C78" s="292"/>
      <c r="D78" s="292"/>
      <c r="E78" s="244" t="s">
        <v>164</v>
      </c>
      <c r="F78" s="244" t="s">
        <v>149</v>
      </c>
      <c r="G78" s="244" t="s">
        <v>173</v>
      </c>
      <c r="H78" s="244" t="s">
        <v>332</v>
      </c>
      <c r="I78" s="244" t="s">
        <v>117</v>
      </c>
      <c r="J78" s="276">
        <f t="shared" si="12"/>
        <v>0</v>
      </c>
      <c r="K78" s="276">
        <f t="shared" si="12"/>
        <v>0</v>
      </c>
      <c r="L78" s="309">
        <f t="shared" si="12"/>
        <v>34.228000000000002</v>
      </c>
    </row>
    <row r="79" spans="1:12" ht="28.5" customHeight="1" x14ac:dyDescent="0.2">
      <c r="A79" s="252"/>
      <c r="B79" s="290" t="s">
        <v>282</v>
      </c>
      <c r="C79" s="292"/>
      <c r="D79" s="292"/>
      <c r="E79" s="244" t="s">
        <v>164</v>
      </c>
      <c r="F79" s="244" t="s">
        <v>149</v>
      </c>
      <c r="G79" s="244" t="s">
        <v>173</v>
      </c>
      <c r="H79" s="244" t="s">
        <v>332</v>
      </c>
      <c r="I79" s="244" t="s">
        <v>119</v>
      </c>
      <c r="J79" s="276">
        <f>'[1]7.ФС'!S91</f>
        <v>0</v>
      </c>
      <c r="K79" s="276">
        <f>'[1]7.ФС'!T91</f>
        <v>0</v>
      </c>
      <c r="L79" s="309">
        <f>'Приложение 2'!M79</f>
        <v>34.228000000000002</v>
      </c>
    </row>
    <row r="80" spans="1:12" ht="14.25" customHeight="1" x14ac:dyDescent="0.2">
      <c r="A80" s="324" t="s">
        <v>176</v>
      </c>
      <c r="B80" s="324"/>
      <c r="C80" s="292">
        <v>63</v>
      </c>
      <c r="D80" s="292">
        <v>0</v>
      </c>
      <c r="E80" s="244" t="s">
        <v>164</v>
      </c>
      <c r="F80" s="244" t="s">
        <v>149</v>
      </c>
      <c r="G80" s="244" t="s">
        <v>177</v>
      </c>
      <c r="H80" s="244" t="s">
        <v>333</v>
      </c>
      <c r="I80" s="244"/>
      <c r="J80" s="276">
        <f t="shared" ref="J80:L81" si="13">J81</f>
        <v>277856.36</v>
      </c>
      <c r="K80" s="276">
        <f t="shared" si="13"/>
        <v>29000</v>
      </c>
      <c r="L80" s="309">
        <f t="shared" si="13"/>
        <v>47.11</v>
      </c>
    </row>
    <row r="81" spans="1:12" ht="30" customHeight="1" x14ac:dyDescent="0.2">
      <c r="A81" s="252"/>
      <c r="B81" s="290" t="s">
        <v>146</v>
      </c>
      <c r="C81" s="292">
        <v>63</v>
      </c>
      <c r="D81" s="292">
        <v>0</v>
      </c>
      <c r="E81" s="244" t="s">
        <v>164</v>
      </c>
      <c r="F81" s="244" t="s">
        <v>149</v>
      </c>
      <c r="G81" s="244" t="s">
        <v>177</v>
      </c>
      <c r="H81" s="244" t="s">
        <v>333</v>
      </c>
      <c r="I81" s="244" t="s">
        <v>117</v>
      </c>
      <c r="J81" s="276">
        <f t="shared" si="13"/>
        <v>277856.36</v>
      </c>
      <c r="K81" s="276">
        <f t="shared" si="13"/>
        <v>29000</v>
      </c>
      <c r="L81" s="309">
        <f t="shared" si="13"/>
        <v>47.11</v>
      </c>
    </row>
    <row r="82" spans="1:12" ht="30" customHeight="1" x14ac:dyDescent="0.2">
      <c r="A82" s="252"/>
      <c r="B82" s="290" t="s">
        <v>282</v>
      </c>
      <c r="C82" s="292">
        <v>63</v>
      </c>
      <c r="D82" s="292">
        <v>0</v>
      </c>
      <c r="E82" s="244" t="s">
        <v>164</v>
      </c>
      <c r="F82" s="244" t="s">
        <v>149</v>
      </c>
      <c r="G82" s="244" t="s">
        <v>177</v>
      </c>
      <c r="H82" s="244" t="s">
        <v>333</v>
      </c>
      <c r="I82" s="244" t="s">
        <v>119</v>
      </c>
      <c r="J82" s="246">
        <f>'[1]7.ФС'!S94</f>
        <v>277856.36</v>
      </c>
      <c r="K82" s="246">
        <f>'[1]7.ФС'!T94</f>
        <v>29000</v>
      </c>
      <c r="L82" s="303">
        <f>'Приложение 2'!M82</f>
        <v>47.11</v>
      </c>
    </row>
    <row r="83" spans="1:12" s="215" customFormat="1" ht="15" customHeight="1" x14ac:dyDescent="0.2">
      <c r="A83" s="252"/>
      <c r="B83" s="277" t="s">
        <v>288</v>
      </c>
      <c r="C83" s="292"/>
      <c r="D83" s="292"/>
      <c r="E83" s="244" t="s">
        <v>164</v>
      </c>
      <c r="F83" s="244" t="s">
        <v>149</v>
      </c>
      <c r="G83" s="244" t="s">
        <v>177</v>
      </c>
      <c r="H83" s="244" t="s">
        <v>334</v>
      </c>
      <c r="I83" s="244"/>
      <c r="J83" s="246">
        <f t="shared" ref="J83:L84" si="14">J84</f>
        <v>0</v>
      </c>
      <c r="K83" s="246">
        <f t="shared" si="14"/>
        <v>7000</v>
      </c>
      <c r="L83" s="303">
        <f t="shared" si="14"/>
        <v>10.416</v>
      </c>
    </row>
    <row r="84" spans="1:12" ht="27" customHeight="1" x14ac:dyDescent="0.2">
      <c r="A84" s="252"/>
      <c r="B84" s="290" t="s">
        <v>146</v>
      </c>
      <c r="C84" s="292"/>
      <c r="D84" s="292"/>
      <c r="E84" s="244" t="s">
        <v>164</v>
      </c>
      <c r="F84" s="244" t="s">
        <v>149</v>
      </c>
      <c r="G84" s="244" t="s">
        <v>177</v>
      </c>
      <c r="H84" s="244" t="s">
        <v>334</v>
      </c>
      <c r="I84" s="244" t="s">
        <v>117</v>
      </c>
      <c r="J84" s="246">
        <f t="shared" si="14"/>
        <v>0</v>
      </c>
      <c r="K84" s="246">
        <f t="shared" si="14"/>
        <v>7000</v>
      </c>
      <c r="L84" s="303">
        <f t="shared" si="14"/>
        <v>10.416</v>
      </c>
    </row>
    <row r="85" spans="1:12" ht="27" customHeight="1" x14ac:dyDescent="0.2">
      <c r="A85" s="252"/>
      <c r="B85" s="290" t="s">
        <v>282</v>
      </c>
      <c r="C85" s="292"/>
      <c r="D85" s="292"/>
      <c r="E85" s="244" t="s">
        <v>164</v>
      </c>
      <c r="F85" s="244" t="s">
        <v>149</v>
      </c>
      <c r="G85" s="244" t="s">
        <v>177</v>
      </c>
      <c r="H85" s="244" t="s">
        <v>334</v>
      </c>
      <c r="I85" s="244" t="s">
        <v>119</v>
      </c>
      <c r="J85" s="246">
        <f>'[1]7.ФС'!S97</f>
        <v>0</v>
      </c>
      <c r="K85" s="246">
        <f>'[1]7.ФС'!T97</f>
        <v>7000</v>
      </c>
      <c r="L85" s="303">
        <f>'Приложение 2'!M85</f>
        <v>10.416</v>
      </c>
    </row>
    <row r="86" spans="1:12" ht="14.25" customHeight="1" x14ac:dyDescent="0.2">
      <c r="A86" s="252"/>
      <c r="B86" s="294" t="s">
        <v>289</v>
      </c>
      <c r="C86" s="292"/>
      <c r="D86" s="292"/>
      <c r="E86" s="273" t="s">
        <v>290</v>
      </c>
      <c r="F86" s="273"/>
      <c r="G86" s="244"/>
      <c r="H86" s="244"/>
      <c r="I86" s="244"/>
      <c r="J86" s="239" t="e">
        <f>J87</f>
        <v>#REF!</v>
      </c>
      <c r="K86" s="239" t="e">
        <f>K87</f>
        <v>#REF!</v>
      </c>
      <c r="L86" s="300">
        <f>L87</f>
        <v>29.588999999999999</v>
      </c>
    </row>
    <row r="87" spans="1:12" ht="14.25" customHeight="1" x14ac:dyDescent="0.2">
      <c r="A87" s="252"/>
      <c r="B87" s="294" t="s">
        <v>291</v>
      </c>
      <c r="C87" s="292"/>
      <c r="D87" s="292"/>
      <c r="E87" s="273" t="s">
        <v>290</v>
      </c>
      <c r="F87" s="273" t="s">
        <v>95</v>
      </c>
      <c r="G87" s="244"/>
      <c r="H87" s="244"/>
      <c r="I87" s="244"/>
      <c r="J87" s="239" t="e">
        <f>J88+#REF!</f>
        <v>#REF!</v>
      </c>
      <c r="K87" s="239" t="e">
        <f>K88+#REF!</f>
        <v>#REF!</v>
      </c>
      <c r="L87" s="300">
        <f>L88+L92</f>
        <v>29.588999999999999</v>
      </c>
    </row>
    <row r="88" spans="1:12" ht="14.25" customHeight="1" x14ac:dyDescent="0.2">
      <c r="A88" s="252"/>
      <c r="B88" s="294" t="s">
        <v>292</v>
      </c>
      <c r="C88" s="292"/>
      <c r="D88" s="292"/>
      <c r="E88" s="273" t="s">
        <v>290</v>
      </c>
      <c r="F88" s="273" t="s">
        <v>95</v>
      </c>
      <c r="G88" s="244"/>
      <c r="H88" s="244" t="s">
        <v>335</v>
      </c>
      <c r="I88" s="244"/>
      <c r="J88" s="239">
        <f t="shared" ref="J88:L89" si="15">J89</f>
        <v>32600</v>
      </c>
      <c r="K88" s="239">
        <f t="shared" si="15"/>
        <v>4000</v>
      </c>
      <c r="L88" s="300">
        <f t="shared" si="15"/>
        <v>21.588999999999999</v>
      </c>
    </row>
    <row r="89" spans="1:12" ht="14.25" customHeight="1" x14ac:dyDescent="0.2">
      <c r="A89" s="252"/>
      <c r="B89" s="290" t="s">
        <v>146</v>
      </c>
      <c r="C89" s="292"/>
      <c r="D89" s="292"/>
      <c r="E89" s="273" t="s">
        <v>290</v>
      </c>
      <c r="F89" s="273" t="s">
        <v>95</v>
      </c>
      <c r="G89" s="244"/>
      <c r="H89" s="244" t="s">
        <v>335</v>
      </c>
      <c r="I89" s="244" t="s">
        <v>117</v>
      </c>
      <c r="J89" s="246">
        <f t="shared" si="15"/>
        <v>32600</v>
      </c>
      <c r="K89" s="246">
        <f t="shared" si="15"/>
        <v>4000</v>
      </c>
      <c r="L89" s="303">
        <f t="shared" si="15"/>
        <v>21.588999999999999</v>
      </c>
    </row>
    <row r="90" spans="1:12" ht="14.25" customHeight="1" x14ac:dyDescent="0.2">
      <c r="A90" s="252"/>
      <c r="B90" s="290" t="s">
        <v>282</v>
      </c>
      <c r="C90" s="292"/>
      <c r="D90" s="292"/>
      <c r="E90" s="273" t="s">
        <v>290</v>
      </c>
      <c r="F90" s="273" t="s">
        <v>95</v>
      </c>
      <c r="G90" s="244"/>
      <c r="H90" s="244" t="s">
        <v>335</v>
      </c>
      <c r="I90" s="244" t="s">
        <v>119</v>
      </c>
      <c r="J90" s="246">
        <f>'[1]7.ФС'!S102</f>
        <v>32600</v>
      </c>
      <c r="K90" s="246">
        <f>'[1]7.ФС'!T102</f>
        <v>4000</v>
      </c>
      <c r="L90" s="303">
        <f>'Приложение 2'!M90</f>
        <v>21.588999999999999</v>
      </c>
    </row>
    <row r="91" spans="1:12" ht="14.25" customHeight="1" x14ac:dyDescent="0.2">
      <c r="A91" s="252"/>
      <c r="B91" s="261" t="s">
        <v>122</v>
      </c>
      <c r="C91" s="292"/>
      <c r="D91" s="292"/>
      <c r="E91" s="273" t="s">
        <v>290</v>
      </c>
      <c r="F91" s="273" t="s">
        <v>95</v>
      </c>
      <c r="G91" s="244"/>
      <c r="H91" s="244" t="s">
        <v>336</v>
      </c>
      <c r="I91" s="244" t="s">
        <v>123</v>
      </c>
      <c r="J91" s="246">
        <f>J92</f>
        <v>14021</v>
      </c>
      <c r="K91" s="246">
        <f>K92</f>
        <v>0</v>
      </c>
      <c r="L91" s="303">
        <f>L92</f>
        <v>8</v>
      </c>
    </row>
    <row r="92" spans="1:12" ht="14.25" customHeight="1" x14ac:dyDescent="0.2">
      <c r="A92" s="252"/>
      <c r="B92" s="290" t="s">
        <v>124</v>
      </c>
      <c r="C92" s="292"/>
      <c r="D92" s="292"/>
      <c r="E92" s="273" t="s">
        <v>290</v>
      </c>
      <c r="F92" s="273" t="s">
        <v>95</v>
      </c>
      <c r="G92" s="244"/>
      <c r="H92" s="244" t="s">
        <v>336</v>
      </c>
      <c r="I92" s="244" t="s">
        <v>125</v>
      </c>
      <c r="J92" s="246">
        <f>'[1]7.ФС'!S107</f>
        <v>14021</v>
      </c>
      <c r="K92" s="246">
        <f>'[1]7.ФС'!T107</f>
        <v>0</v>
      </c>
      <c r="L92" s="303">
        <f>'Приложение 2'!M92</f>
        <v>8</v>
      </c>
    </row>
    <row r="93" spans="1:12" ht="14.25" customHeight="1" x14ac:dyDescent="0.2">
      <c r="A93" s="293"/>
      <c r="B93" s="280" t="s">
        <v>178</v>
      </c>
      <c r="C93" s="233"/>
      <c r="D93" s="233"/>
      <c r="E93" s="237" t="s">
        <v>155</v>
      </c>
      <c r="F93" s="231"/>
      <c r="G93" s="231"/>
      <c r="H93" s="244"/>
      <c r="I93" s="231"/>
      <c r="J93" s="239">
        <f t="shared" ref="J93:L96" si="16">J94</f>
        <v>109415</v>
      </c>
      <c r="K93" s="239">
        <f t="shared" si="16"/>
        <v>0</v>
      </c>
      <c r="L93" s="300">
        <f t="shared" si="16"/>
        <v>109.41500000000001</v>
      </c>
    </row>
    <row r="94" spans="1:12" ht="14.25" customHeight="1" x14ac:dyDescent="0.2">
      <c r="A94" s="293"/>
      <c r="B94" s="280" t="s">
        <v>179</v>
      </c>
      <c r="C94" s="292"/>
      <c r="D94" s="292"/>
      <c r="E94" s="237" t="s">
        <v>155</v>
      </c>
      <c r="F94" s="237" t="s">
        <v>95</v>
      </c>
      <c r="G94" s="231"/>
      <c r="H94" s="244"/>
      <c r="I94" s="231"/>
      <c r="J94" s="239">
        <f t="shared" si="16"/>
        <v>109415</v>
      </c>
      <c r="K94" s="239">
        <f t="shared" si="16"/>
        <v>0</v>
      </c>
      <c r="L94" s="300">
        <f t="shared" si="16"/>
        <v>109.41500000000001</v>
      </c>
    </row>
    <row r="95" spans="1:12" ht="28.5" customHeight="1" x14ac:dyDescent="0.2">
      <c r="A95" s="293"/>
      <c r="B95" s="256" t="s">
        <v>272</v>
      </c>
      <c r="C95" s="292"/>
      <c r="D95" s="292"/>
      <c r="E95" s="231" t="s">
        <v>155</v>
      </c>
      <c r="F95" s="231" t="s">
        <v>95</v>
      </c>
      <c r="G95" s="231"/>
      <c r="H95" s="244" t="s">
        <v>337</v>
      </c>
      <c r="I95" s="231"/>
      <c r="J95" s="246">
        <f t="shared" si="16"/>
        <v>109415</v>
      </c>
      <c r="K95" s="246">
        <f t="shared" si="16"/>
        <v>0</v>
      </c>
      <c r="L95" s="303">
        <f t="shared" si="16"/>
        <v>109.41500000000001</v>
      </c>
    </row>
    <row r="96" spans="1:12" s="281" customFormat="1" ht="14.25" customHeight="1" x14ac:dyDescent="0.2">
      <c r="A96" s="293"/>
      <c r="B96" s="262" t="s">
        <v>180</v>
      </c>
      <c r="C96" s="292"/>
      <c r="D96" s="292"/>
      <c r="E96" s="231" t="s">
        <v>155</v>
      </c>
      <c r="F96" s="231" t="s">
        <v>95</v>
      </c>
      <c r="G96" s="231"/>
      <c r="H96" s="244" t="s">
        <v>337</v>
      </c>
      <c r="I96" s="231" t="s">
        <v>181</v>
      </c>
      <c r="J96" s="246">
        <f t="shared" si="16"/>
        <v>109415</v>
      </c>
      <c r="K96" s="246">
        <f t="shared" si="16"/>
        <v>0</v>
      </c>
      <c r="L96" s="303">
        <f t="shared" si="16"/>
        <v>109.41500000000001</v>
      </c>
    </row>
    <row r="97" spans="1:12" ht="25.5" customHeight="1" x14ac:dyDescent="0.2">
      <c r="A97" s="293"/>
      <c r="B97" s="262" t="s">
        <v>293</v>
      </c>
      <c r="C97" s="292"/>
      <c r="D97" s="292"/>
      <c r="E97" s="231" t="s">
        <v>155</v>
      </c>
      <c r="F97" s="231" t="s">
        <v>95</v>
      </c>
      <c r="G97" s="231"/>
      <c r="H97" s="244" t="s">
        <v>337</v>
      </c>
      <c r="I97" s="231" t="s">
        <v>183</v>
      </c>
      <c r="J97" s="246">
        <f>'[1]7.ФС'!S112</f>
        <v>109415</v>
      </c>
      <c r="K97" s="246">
        <f>'[1]7.ФС'!T112</f>
        <v>0</v>
      </c>
      <c r="L97" s="303">
        <f>'Приложение 2'!M97</f>
        <v>109.41500000000001</v>
      </c>
    </row>
    <row r="98" spans="1:12" ht="15.75" customHeight="1" x14ac:dyDescent="0.2">
      <c r="A98" s="325" t="s">
        <v>185</v>
      </c>
      <c r="B98" s="325"/>
      <c r="C98" s="233">
        <v>63</v>
      </c>
      <c r="D98" s="233">
        <v>0</v>
      </c>
      <c r="E98" s="237" t="s">
        <v>138</v>
      </c>
      <c r="F98" s="237"/>
      <c r="G98" s="237"/>
      <c r="H98" s="244"/>
      <c r="I98" s="237"/>
      <c r="J98" s="239">
        <f>J99</f>
        <v>2000</v>
      </c>
      <c r="K98" s="239">
        <f>K99</f>
        <v>0</v>
      </c>
      <c r="L98" s="300">
        <f>L99</f>
        <v>2</v>
      </c>
    </row>
    <row r="99" spans="1:12" ht="15.75" customHeight="1" x14ac:dyDescent="0.2">
      <c r="A99" s="327" t="s">
        <v>186</v>
      </c>
      <c r="B99" s="327"/>
      <c r="C99" s="233">
        <v>63</v>
      </c>
      <c r="D99" s="233">
        <v>0</v>
      </c>
      <c r="E99" s="237" t="s">
        <v>138</v>
      </c>
      <c r="F99" s="237" t="s">
        <v>97</v>
      </c>
      <c r="G99" s="237"/>
      <c r="H99" s="244"/>
      <c r="I99" s="237"/>
      <c r="J99" s="239">
        <f>J101</f>
        <v>2000</v>
      </c>
      <c r="K99" s="239">
        <f>K101</f>
        <v>0</v>
      </c>
      <c r="L99" s="300">
        <f>L101</f>
        <v>2</v>
      </c>
    </row>
    <row r="100" spans="1:12" ht="102.75" customHeight="1" x14ac:dyDescent="0.2">
      <c r="A100" s="294"/>
      <c r="B100" s="290" t="s">
        <v>254</v>
      </c>
      <c r="C100" s="233"/>
      <c r="D100" s="233"/>
      <c r="E100" s="231" t="s">
        <v>138</v>
      </c>
      <c r="F100" s="231" t="s">
        <v>97</v>
      </c>
      <c r="G100" s="231" t="s">
        <v>187</v>
      </c>
      <c r="H100" s="244" t="s">
        <v>338</v>
      </c>
      <c r="I100" s="237"/>
      <c r="J100" s="239"/>
      <c r="K100" s="239"/>
      <c r="L100" s="300"/>
    </row>
    <row r="101" spans="1:12" x14ac:dyDescent="0.2">
      <c r="A101" s="252"/>
      <c r="B101" s="262" t="s">
        <v>130</v>
      </c>
      <c r="C101" s="292">
        <v>63</v>
      </c>
      <c r="D101" s="292">
        <v>0</v>
      </c>
      <c r="E101" s="231" t="s">
        <v>138</v>
      </c>
      <c r="F101" s="231" t="s">
        <v>97</v>
      </c>
      <c r="G101" s="231" t="s">
        <v>187</v>
      </c>
      <c r="H101" s="244" t="s">
        <v>338</v>
      </c>
      <c r="I101" s="231" t="s">
        <v>131</v>
      </c>
      <c r="J101" s="246">
        <f>J102</f>
        <v>2000</v>
      </c>
      <c r="K101" s="246">
        <f>K102</f>
        <v>0</v>
      </c>
      <c r="L101" s="303">
        <f>L102</f>
        <v>2</v>
      </c>
    </row>
    <row r="102" spans="1:12" ht="14.25" customHeight="1" x14ac:dyDescent="0.2">
      <c r="A102" s="252"/>
      <c r="B102" s="262" t="s">
        <v>55</v>
      </c>
      <c r="C102" s="292">
        <v>63</v>
      </c>
      <c r="D102" s="292">
        <v>0</v>
      </c>
      <c r="E102" s="231" t="s">
        <v>138</v>
      </c>
      <c r="F102" s="231" t="s">
        <v>97</v>
      </c>
      <c r="G102" s="231" t="s">
        <v>187</v>
      </c>
      <c r="H102" s="244" t="s">
        <v>338</v>
      </c>
      <c r="I102" s="231" t="s">
        <v>132</v>
      </c>
      <c r="J102" s="246">
        <f>'[1]7.ФС'!S117</f>
        <v>2000</v>
      </c>
      <c r="K102" s="246">
        <f>'[1]7.ФС'!T117</f>
        <v>0</v>
      </c>
      <c r="L102" s="303">
        <f>'Приложение 2'!M102</f>
        <v>2</v>
      </c>
    </row>
    <row r="103" spans="1:12" x14ac:dyDescent="0.2">
      <c r="A103" s="282"/>
      <c r="B103" s="280" t="s">
        <v>193</v>
      </c>
      <c r="C103" s="280"/>
      <c r="D103" s="280"/>
      <c r="E103" s="237"/>
      <c r="F103" s="237"/>
      <c r="G103" s="237"/>
      <c r="H103" s="248"/>
      <c r="I103" s="237"/>
      <c r="J103" s="239" t="e">
        <f>J10+J48+J55+J68+J60+J86+J93+J98+#REF!</f>
        <v>#REF!</v>
      </c>
      <c r="K103" s="239" t="e">
        <f>K10+K48+K55+K68+K60+K86+K93+K98+#REF!</f>
        <v>#REF!</v>
      </c>
      <c r="L103" s="300">
        <f>L10+L48+L55+L68+L60+L86+L93+L98</f>
        <v>4458.1729999999998</v>
      </c>
    </row>
    <row r="104" spans="1:12" hidden="1" x14ac:dyDescent="0.2">
      <c r="J104" s="285" t="e">
        <f>#REF!+J102+J97+J85+J82+J79+J76+J72+J67+J63+J59+J54+J52+J44+#REF!+#REF!+#REF!+J37+J34+J30+J24+J21+J19+J17+#REF!</f>
        <v>#REF!</v>
      </c>
      <c r="K104" s="285" t="e">
        <f>#REF!+K102+K97+K85+K82+K79+K76+K72+K67+K63+K59+K54+K52+K44+#REF!+#REF!+#REF!+K37+K34+K30+K24+K21+K19+K17+#REF!</f>
        <v>#REF!</v>
      </c>
      <c r="L104" s="311" t="e">
        <f>#REF!+L102+L97+L85+L82+L79+L76+L72+L67+L63+L59+L54+L52+L44+#REF!+#REF!+#REF!+L37+L34+L30+L24+L21+L19+L17+#REF!</f>
        <v>#REF!</v>
      </c>
    </row>
    <row r="105" spans="1:12" hidden="1" x14ac:dyDescent="0.2">
      <c r="B105" s="50" t="s">
        <v>295</v>
      </c>
      <c r="J105" s="286">
        <f>J48+J64+J70</f>
        <v>2240633.75</v>
      </c>
      <c r="K105" s="286">
        <f>K48+K64+K70</f>
        <v>0</v>
      </c>
      <c r="L105" s="312">
        <f>L48+L64+L70</f>
        <v>2329.335</v>
      </c>
    </row>
    <row r="106" spans="1:12" hidden="1" x14ac:dyDescent="0.2">
      <c r="J106" s="286" t="e">
        <f>#REF!/(J103-J105)*100</f>
        <v>#REF!</v>
      </c>
      <c r="K106" s="286" t="e">
        <f>#REF!/(K103-K105)*100</f>
        <v>#REF!</v>
      </c>
      <c r="L106" s="312" t="e">
        <f>#REF!/(L103-L105)*100</f>
        <v>#REF!</v>
      </c>
    </row>
    <row r="107" spans="1:12" hidden="1" x14ac:dyDescent="0.2">
      <c r="J107" s="286"/>
      <c r="K107" s="286"/>
      <c r="L107" s="312"/>
    </row>
    <row r="108" spans="1:12" hidden="1" x14ac:dyDescent="0.2">
      <c r="B108" s="50" t="s">
        <v>296</v>
      </c>
      <c r="J108" s="286" t="e">
        <f>#REF!+J15+J49</f>
        <v>#REF!</v>
      </c>
      <c r="K108" s="286" t="e">
        <f>#REF!+K15+K49</f>
        <v>#REF!</v>
      </c>
      <c r="L108" s="312" t="e">
        <f>#REF!+L15+L49</f>
        <v>#REF!</v>
      </c>
    </row>
    <row r="109" spans="1:12" hidden="1" x14ac:dyDescent="0.2">
      <c r="J109" s="286"/>
      <c r="K109" s="287"/>
      <c r="L109" s="304"/>
    </row>
    <row r="110" spans="1:12" hidden="1" x14ac:dyDescent="0.2">
      <c r="B110" s="50" t="s">
        <v>297</v>
      </c>
      <c r="J110" s="286">
        <f>J34+J37+J44+J102</f>
        <v>4800</v>
      </c>
      <c r="K110" s="286">
        <f>K34+K37+K44+K102</f>
        <v>0</v>
      </c>
      <c r="L110" s="312">
        <f>L34+L37+L44+L102</f>
        <v>4.8</v>
      </c>
    </row>
    <row r="111" spans="1:12" hidden="1" x14ac:dyDescent="0.2">
      <c r="J111" s="286">
        <v>2967099</v>
      </c>
      <c r="K111" s="287">
        <v>3168941</v>
      </c>
      <c r="L111" s="304">
        <v>3436589</v>
      </c>
    </row>
    <row r="112" spans="1:12" hidden="1" x14ac:dyDescent="0.2">
      <c r="I112" s="152" t="s">
        <v>298</v>
      </c>
      <c r="J112" s="288"/>
      <c r="K112" s="288"/>
      <c r="L112" s="156"/>
    </row>
    <row r="113" spans="9:12" hidden="1" x14ac:dyDescent="0.2">
      <c r="I113" s="152" t="s">
        <v>106</v>
      </c>
      <c r="J113" s="288" t="e">
        <f>#REF!+J17+J52</f>
        <v>#REF!</v>
      </c>
      <c r="K113" s="288" t="e">
        <f>#REF!+K17+K52</f>
        <v>#REF!</v>
      </c>
      <c r="L113" s="156" t="e">
        <f>#REF!+L17+L52</f>
        <v>#REF!</v>
      </c>
    </row>
    <row r="114" spans="9:12" hidden="1" x14ac:dyDescent="0.2">
      <c r="I114" s="152" t="s">
        <v>119</v>
      </c>
      <c r="J114" s="288">
        <f>J19+J24+J54+J67+J72+J76+J82</f>
        <v>2776000.46</v>
      </c>
      <c r="K114" s="288">
        <f>K19+K24+K54+K67+K72+K76+K82</f>
        <v>29000</v>
      </c>
      <c r="L114" s="156">
        <f>L19+L24+L54+L67+L72+L76+L82</f>
        <v>2987.1460000000002</v>
      </c>
    </row>
    <row r="115" spans="9:12" hidden="1" x14ac:dyDescent="0.2">
      <c r="I115" s="152" t="s">
        <v>183</v>
      </c>
      <c r="J115" s="288">
        <f>J97</f>
        <v>109415</v>
      </c>
      <c r="K115" s="288">
        <f>K97</f>
        <v>0</v>
      </c>
      <c r="L115" s="156">
        <f>L97</f>
        <v>109.41500000000001</v>
      </c>
    </row>
    <row r="116" spans="9:12" hidden="1" x14ac:dyDescent="0.2">
      <c r="I116" s="152" t="s">
        <v>132</v>
      </c>
      <c r="J116" s="288">
        <f>J34+J37+J44+J102</f>
        <v>4800</v>
      </c>
      <c r="K116" s="288">
        <f>K34+K37+K44+K102</f>
        <v>0</v>
      </c>
      <c r="L116" s="156">
        <f>L34+L37+L44+L102</f>
        <v>4.8</v>
      </c>
    </row>
    <row r="117" spans="9:12" hidden="1" x14ac:dyDescent="0.2">
      <c r="I117" s="152" t="s">
        <v>125</v>
      </c>
      <c r="J117" s="288" t="e">
        <f>J21+J30+#REF!</f>
        <v>#REF!</v>
      </c>
      <c r="K117" s="288" t="e">
        <f>K21+K30+#REF!</f>
        <v>#REF!</v>
      </c>
      <c r="L117" s="156" t="e">
        <f>L21+L30+#REF!</f>
        <v>#REF!</v>
      </c>
    </row>
    <row r="118" spans="9:12" hidden="1" x14ac:dyDescent="0.2">
      <c r="I118" s="152" t="s">
        <v>136</v>
      </c>
      <c r="J118" s="288" t="e">
        <f>#REF!</f>
        <v>#REF!</v>
      </c>
      <c r="K118" s="288" t="e">
        <f>#REF!</f>
        <v>#REF!</v>
      </c>
      <c r="L118" s="156" t="e">
        <f>#REF!</f>
        <v>#REF!</v>
      </c>
    </row>
    <row r="119" spans="9:12" hidden="1" x14ac:dyDescent="0.2">
      <c r="I119" s="152" t="s">
        <v>294</v>
      </c>
      <c r="J119" s="288" t="e">
        <f>#REF!</f>
        <v>#REF!</v>
      </c>
      <c r="K119" s="288" t="e">
        <f>#REF!</f>
        <v>#REF!</v>
      </c>
      <c r="L119" s="156" t="e">
        <f>#REF!</f>
        <v>#REF!</v>
      </c>
    </row>
    <row r="120" spans="9:12" hidden="1" x14ac:dyDescent="0.2">
      <c r="I120" s="152"/>
      <c r="J120" s="288"/>
      <c r="K120" s="288"/>
      <c r="L120" s="156"/>
    </row>
    <row r="121" spans="9:12" hidden="1" x14ac:dyDescent="0.2">
      <c r="I121" s="152"/>
      <c r="J121" s="288" t="e">
        <f>SUM(J112:J119)</f>
        <v>#REF!</v>
      </c>
      <c r="K121" s="288" t="e">
        <f>SUM(K112:K119)</f>
        <v>#REF!</v>
      </c>
      <c r="L121" s="156" t="e">
        <f>SUM(L112:L119)</f>
        <v>#REF!</v>
      </c>
    </row>
    <row r="122" spans="9:12" hidden="1" x14ac:dyDescent="0.2">
      <c r="I122" s="152"/>
      <c r="J122" s="288" t="e">
        <f>J111-J121</f>
        <v>#REF!</v>
      </c>
      <c r="K122" s="288" t="e">
        <f>K111-K121</f>
        <v>#REF!</v>
      </c>
      <c r="L122" s="156" t="e">
        <f>L111-L121</f>
        <v>#REF!</v>
      </c>
    </row>
    <row r="123" spans="9:12" hidden="1" x14ac:dyDescent="0.2">
      <c r="J123" s="289"/>
      <c r="K123" s="289"/>
      <c r="L123" s="313"/>
    </row>
    <row r="124" spans="9:12" x14ac:dyDescent="0.2">
      <c r="J124" s="289"/>
      <c r="K124" s="289"/>
      <c r="L124" s="313"/>
    </row>
    <row r="125" spans="9:12" x14ac:dyDescent="0.2">
      <c r="J125" s="289"/>
      <c r="K125" s="289"/>
      <c r="L125" s="313"/>
    </row>
    <row r="126" spans="9:12" x14ac:dyDescent="0.2">
      <c r="J126" s="289"/>
      <c r="K126" s="289"/>
      <c r="L126" s="289"/>
    </row>
    <row r="127" spans="9:12" x14ac:dyDescent="0.2">
      <c r="J127" s="289"/>
      <c r="K127" s="289"/>
      <c r="L127" s="289"/>
    </row>
    <row r="128" spans="9:12" x14ac:dyDescent="0.2">
      <c r="J128" s="289"/>
      <c r="K128" s="289"/>
      <c r="L128" s="289"/>
    </row>
    <row r="129" spans="10:12" x14ac:dyDescent="0.2">
      <c r="J129" s="289"/>
      <c r="K129" s="289"/>
      <c r="L129" s="289"/>
    </row>
    <row r="130" spans="10:12" x14ac:dyDescent="0.2">
      <c r="J130" s="289"/>
      <c r="K130" s="289"/>
      <c r="L130" s="289"/>
    </row>
    <row r="131" spans="10:12" x14ac:dyDescent="0.2">
      <c r="J131" s="289"/>
      <c r="K131" s="289"/>
      <c r="L131" s="289"/>
    </row>
    <row r="132" spans="10:12" x14ac:dyDescent="0.2">
      <c r="J132" s="289"/>
      <c r="K132" s="289"/>
      <c r="L132" s="289"/>
    </row>
    <row r="133" spans="10:12" x14ac:dyDescent="0.2">
      <c r="J133" s="289"/>
      <c r="K133" s="289"/>
      <c r="L133" s="289"/>
    </row>
    <row r="134" spans="10:12" x14ac:dyDescent="0.2">
      <c r="J134" s="289"/>
      <c r="K134" s="289"/>
      <c r="L134" s="289"/>
    </row>
    <row r="135" spans="10:12" x14ac:dyDescent="0.2">
      <c r="J135" s="289"/>
      <c r="K135" s="289"/>
      <c r="L135" s="289"/>
    </row>
    <row r="136" spans="10:12" x14ac:dyDescent="0.2">
      <c r="J136" s="289"/>
      <c r="K136" s="289"/>
      <c r="L136" s="289"/>
    </row>
    <row r="137" spans="10:12" x14ac:dyDescent="0.2">
      <c r="J137" s="289"/>
      <c r="K137" s="289"/>
      <c r="L137" s="289"/>
    </row>
    <row r="138" spans="10:12" x14ac:dyDescent="0.2">
      <c r="J138" s="289"/>
      <c r="K138" s="289"/>
      <c r="L138" s="289"/>
    </row>
    <row r="139" spans="10:12" x14ac:dyDescent="0.2">
      <c r="J139" s="289"/>
      <c r="K139" s="289"/>
      <c r="L139" s="289"/>
    </row>
    <row r="140" spans="10:12" x14ac:dyDescent="0.2">
      <c r="J140" s="289"/>
      <c r="K140" s="289"/>
      <c r="L140" s="289"/>
    </row>
    <row r="141" spans="10:12" x14ac:dyDescent="0.2">
      <c r="J141" s="289"/>
      <c r="K141" s="289"/>
      <c r="L141" s="289"/>
    </row>
    <row r="142" spans="10:12" x14ac:dyDescent="0.2">
      <c r="J142" s="289"/>
      <c r="K142" s="289"/>
      <c r="L142" s="289"/>
    </row>
    <row r="143" spans="10:12" x14ac:dyDescent="0.2">
      <c r="J143" s="289"/>
      <c r="K143" s="289"/>
      <c r="L143" s="289"/>
    </row>
    <row r="144" spans="10:12" x14ac:dyDescent="0.2">
      <c r="J144" s="289"/>
      <c r="K144" s="289"/>
      <c r="L144" s="289"/>
    </row>
  </sheetData>
  <mergeCells count="22">
    <mergeCell ref="A60:B60"/>
    <mergeCell ref="E2:J2"/>
    <mergeCell ref="A8:B8"/>
    <mergeCell ref="A10:B10"/>
    <mergeCell ref="E3:L3"/>
    <mergeCell ref="E4:L4"/>
    <mergeCell ref="A74:B74"/>
    <mergeCell ref="A80:B80"/>
    <mergeCell ref="A98:B98"/>
    <mergeCell ref="A99:B99"/>
    <mergeCell ref="A6:L6"/>
    <mergeCell ref="A70:B70"/>
    <mergeCell ref="A73:B73"/>
    <mergeCell ref="A64:B64"/>
    <mergeCell ref="A65:B65"/>
    <mergeCell ref="A68:B68"/>
    <mergeCell ref="A69:B69"/>
    <mergeCell ref="A11:B11"/>
    <mergeCell ref="A15:B15"/>
    <mergeCell ref="A35:B35"/>
    <mergeCell ref="A38:B38"/>
    <mergeCell ref="B42:C42"/>
  </mergeCells>
  <pageMargins left="0.35433070866141736" right="0.31496062992125984" top="0.35433070866141736" bottom="0.23622047244094491" header="0.27559055118110237" footer="0.23622047244094491"/>
  <pageSetup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28"/>
  <sheetViews>
    <sheetView workbookViewId="0">
      <selection activeCell="D7" sqref="D7"/>
    </sheetView>
  </sheetViews>
  <sheetFormatPr defaultRowHeight="12.75" x14ac:dyDescent="0.2"/>
  <cols>
    <col min="1" max="1" width="26.140625" style="159" customWidth="1"/>
    <col min="2" max="2" width="35.28515625" style="159" customWidth="1"/>
    <col min="3" max="3" width="19.85546875" style="159" customWidth="1"/>
    <col min="4" max="4" width="13.42578125" style="159" customWidth="1"/>
    <col min="5" max="5" width="13.42578125" style="159" hidden="1" customWidth="1"/>
    <col min="6" max="6" width="11.5703125" style="159" hidden="1" customWidth="1"/>
    <col min="7" max="7" width="9.7109375" style="159" bestFit="1" customWidth="1"/>
    <col min="8" max="240" width="9.140625" style="159"/>
    <col min="241" max="241" width="26" style="159" customWidth="1"/>
    <col min="242" max="242" width="17.140625" style="159" customWidth="1"/>
    <col min="243" max="243" width="47.42578125" style="159" customWidth="1"/>
    <col min="244" max="244" width="15.5703125" style="159" customWidth="1"/>
    <col min="245" max="245" width="12.7109375" style="159" customWidth="1"/>
    <col min="246" max="256" width="9.140625" style="159"/>
    <col min="257" max="257" width="26.140625" style="159" customWidth="1"/>
    <col min="258" max="258" width="35.28515625" style="159" customWidth="1"/>
    <col min="259" max="259" width="16.7109375" style="159" customWidth="1"/>
    <col min="260" max="260" width="13.42578125" style="159" customWidth="1"/>
    <col min="261" max="262" width="0" style="159" hidden="1" customWidth="1"/>
    <col min="263" max="263" width="9.7109375" style="159" bestFit="1" customWidth="1"/>
    <col min="264" max="496" width="9.140625" style="159"/>
    <col min="497" max="497" width="26" style="159" customWidth="1"/>
    <col min="498" max="498" width="17.140625" style="159" customWidth="1"/>
    <col min="499" max="499" width="47.42578125" style="159" customWidth="1"/>
    <col min="500" max="500" width="15.5703125" style="159" customWidth="1"/>
    <col min="501" max="501" width="12.7109375" style="159" customWidth="1"/>
    <col min="502" max="512" width="9.140625" style="159"/>
    <col min="513" max="513" width="26.140625" style="159" customWidth="1"/>
    <col min="514" max="514" width="35.28515625" style="159" customWidth="1"/>
    <col min="515" max="515" width="16.7109375" style="159" customWidth="1"/>
    <col min="516" max="516" width="13.42578125" style="159" customWidth="1"/>
    <col min="517" max="518" width="0" style="159" hidden="1" customWidth="1"/>
    <col min="519" max="519" width="9.7109375" style="159" bestFit="1" customWidth="1"/>
    <col min="520" max="752" width="9.140625" style="159"/>
    <col min="753" max="753" width="26" style="159" customWidth="1"/>
    <col min="754" max="754" width="17.140625" style="159" customWidth="1"/>
    <col min="755" max="755" width="47.42578125" style="159" customWidth="1"/>
    <col min="756" max="756" width="15.5703125" style="159" customWidth="1"/>
    <col min="757" max="757" width="12.7109375" style="159" customWidth="1"/>
    <col min="758" max="768" width="9.140625" style="159"/>
    <col min="769" max="769" width="26.140625" style="159" customWidth="1"/>
    <col min="770" max="770" width="35.28515625" style="159" customWidth="1"/>
    <col min="771" max="771" width="16.7109375" style="159" customWidth="1"/>
    <col min="772" max="772" width="13.42578125" style="159" customWidth="1"/>
    <col min="773" max="774" width="0" style="159" hidden="1" customWidth="1"/>
    <col min="775" max="775" width="9.7109375" style="159" bestFit="1" customWidth="1"/>
    <col min="776" max="1008" width="9.140625" style="159"/>
    <col min="1009" max="1009" width="26" style="159" customWidth="1"/>
    <col min="1010" max="1010" width="17.140625" style="159" customWidth="1"/>
    <col min="1011" max="1011" width="47.42578125" style="159" customWidth="1"/>
    <col min="1012" max="1012" width="15.5703125" style="159" customWidth="1"/>
    <col min="1013" max="1013" width="12.7109375" style="159" customWidth="1"/>
    <col min="1014" max="1024" width="9.140625" style="159"/>
    <col min="1025" max="1025" width="26.140625" style="159" customWidth="1"/>
    <col min="1026" max="1026" width="35.28515625" style="159" customWidth="1"/>
    <col min="1027" max="1027" width="16.7109375" style="159" customWidth="1"/>
    <col min="1028" max="1028" width="13.42578125" style="159" customWidth="1"/>
    <col min="1029" max="1030" width="0" style="159" hidden="1" customWidth="1"/>
    <col min="1031" max="1031" width="9.7109375" style="159" bestFit="1" customWidth="1"/>
    <col min="1032" max="1264" width="9.140625" style="159"/>
    <col min="1265" max="1265" width="26" style="159" customWidth="1"/>
    <col min="1266" max="1266" width="17.140625" style="159" customWidth="1"/>
    <col min="1267" max="1267" width="47.42578125" style="159" customWidth="1"/>
    <col min="1268" max="1268" width="15.5703125" style="159" customWidth="1"/>
    <col min="1269" max="1269" width="12.7109375" style="159" customWidth="1"/>
    <col min="1270" max="1280" width="9.140625" style="159"/>
    <col min="1281" max="1281" width="26.140625" style="159" customWidth="1"/>
    <col min="1282" max="1282" width="35.28515625" style="159" customWidth="1"/>
    <col min="1283" max="1283" width="16.7109375" style="159" customWidth="1"/>
    <col min="1284" max="1284" width="13.42578125" style="159" customWidth="1"/>
    <col min="1285" max="1286" width="0" style="159" hidden="1" customWidth="1"/>
    <col min="1287" max="1287" width="9.7109375" style="159" bestFit="1" customWidth="1"/>
    <col min="1288" max="1520" width="9.140625" style="159"/>
    <col min="1521" max="1521" width="26" style="159" customWidth="1"/>
    <col min="1522" max="1522" width="17.140625" style="159" customWidth="1"/>
    <col min="1523" max="1523" width="47.42578125" style="159" customWidth="1"/>
    <col min="1524" max="1524" width="15.5703125" style="159" customWidth="1"/>
    <col min="1525" max="1525" width="12.7109375" style="159" customWidth="1"/>
    <col min="1526" max="1536" width="9.140625" style="159"/>
    <col min="1537" max="1537" width="26.140625" style="159" customWidth="1"/>
    <col min="1538" max="1538" width="35.28515625" style="159" customWidth="1"/>
    <col min="1539" max="1539" width="16.7109375" style="159" customWidth="1"/>
    <col min="1540" max="1540" width="13.42578125" style="159" customWidth="1"/>
    <col min="1541" max="1542" width="0" style="159" hidden="1" customWidth="1"/>
    <col min="1543" max="1543" width="9.7109375" style="159" bestFit="1" customWidth="1"/>
    <col min="1544" max="1776" width="9.140625" style="159"/>
    <col min="1777" max="1777" width="26" style="159" customWidth="1"/>
    <col min="1778" max="1778" width="17.140625" style="159" customWidth="1"/>
    <col min="1779" max="1779" width="47.42578125" style="159" customWidth="1"/>
    <col min="1780" max="1780" width="15.5703125" style="159" customWidth="1"/>
    <col min="1781" max="1781" width="12.7109375" style="159" customWidth="1"/>
    <col min="1782" max="1792" width="9.140625" style="159"/>
    <col min="1793" max="1793" width="26.140625" style="159" customWidth="1"/>
    <col min="1794" max="1794" width="35.28515625" style="159" customWidth="1"/>
    <col min="1795" max="1795" width="16.7109375" style="159" customWidth="1"/>
    <col min="1796" max="1796" width="13.42578125" style="159" customWidth="1"/>
    <col min="1797" max="1798" width="0" style="159" hidden="1" customWidth="1"/>
    <col min="1799" max="1799" width="9.7109375" style="159" bestFit="1" customWidth="1"/>
    <col min="1800" max="2032" width="9.140625" style="159"/>
    <col min="2033" max="2033" width="26" style="159" customWidth="1"/>
    <col min="2034" max="2034" width="17.140625" style="159" customWidth="1"/>
    <col min="2035" max="2035" width="47.42578125" style="159" customWidth="1"/>
    <col min="2036" max="2036" width="15.5703125" style="159" customWidth="1"/>
    <col min="2037" max="2037" width="12.7109375" style="159" customWidth="1"/>
    <col min="2038" max="2048" width="9.140625" style="159"/>
    <col min="2049" max="2049" width="26.140625" style="159" customWidth="1"/>
    <col min="2050" max="2050" width="35.28515625" style="159" customWidth="1"/>
    <col min="2051" max="2051" width="16.7109375" style="159" customWidth="1"/>
    <col min="2052" max="2052" width="13.42578125" style="159" customWidth="1"/>
    <col min="2053" max="2054" width="0" style="159" hidden="1" customWidth="1"/>
    <col min="2055" max="2055" width="9.7109375" style="159" bestFit="1" customWidth="1"/>
    <col min="2056" max="2288" width="9.140625" style="159"/>
    <col min="2289" max="2289" width="26" style="159" customWidth="1"/>
    <col min="2290" max="2290" width="17.140625" style="159" customWidth="1"/>
    <col min="2291" max="2291" width="47.42578125" style="159" customWidth="1"/>
    <col min="2292" max="2292" width="15.5703125" style="159" customWidth="1"/>
    <col min="2293" max="2293" width="12.7109375" style="159" customWidth="1"/>
    <col min="2294" max="2304" width="9.140625" style="159"/>
    <col min="2305" max="2305" width="26.140625" style="159" customWidth="1"/>
    <col min="2306" max="2306" width="35.28515625" style="159" customWidth="1"/>
    <col min="2307" max="2307" width="16.7109375" style="159" customWidth="1"/>
    <col min="2308" max="2308" width="13.42578125" style="159" customWidth="1"/>
    <col min="2309" max="2310" width="0" style="159" hidden="1" customWidth="1"/>
    <col min="2311" max="2311" width="9.7109375" style="159" bestFit="1" customWidth="1"/>
    <col min="2312" max="2544" width="9.140625" style="159"/>
    <col min="2545" max="2545" width="26" style="159" customWidth="1"/>
    <col min="2546" max="2546" width="17.140625" style="159" customWidth="1"/>
    <col min="2547" max="2547" width="47.42578125" style="159" customWidth="1"/>
    <col min="2548" max="2548" width="15.5703125" style="159" customWidth="1"/>
    <col min="2549" max="2549" width="12.7109375" style="159" customWidth="1"/>
    <col min="2550" max="2560" width="9.140625" style="159"/>
    <col min="2561" max="2561" width="26.140625" style="159" customWidth="1"/>
    <col min="2562" max="2562" width="35.28515625" style="159" customWidth="1"/>
    <col min="2563" max="2563" width="16.7109375" style="159" customWidth="1"/>
    <col min="2564" max="2564" width="13.42578125" style="159" customWidth="1"/>
    <col min="2565" max="2566" width="0" style="159" hidden="1" customWidth="1"/>
    <col min="2567" max="2567" width="9.7109375" style="159" bestFit="1" customWidth="1"/>
    <col min="2568" max="2800" width="9.140625" style="159"/>
    <col min="2801" max="2801" width="26" style="159" customWidth="1"/>
    <col min="2802" max="2802" width="17.140625" style="159" customWidth="1"/>
    <col min="2803" max="2803" width="47.42578125" style="159" customWidth="1"/>
    <col min="2804" max="2804" width="15.5703125" style="159" customWidth="1"/>
    <col min="2805" max="2805" width="12.7109375" style="159" customWidth="1"/>
    <col min="2806" max="2816" width="9.140625" style="159"/>
    <col min="2817" max="2817" width="26.140625" style="159" customWidth="1"/>
    <col min="2818" max="2818" width="35.28515625" style="159" customWidth="1"/>
    <col min="2819" max="2819" width="16.7109375" style="159" customWidth="1"/>
    <col min="2820" max="2820" width="13.42578125" style="159" customWidth="1"/>
    <col min="2821" max="2822" width="0" style="159" hidden="1" customWidth="1"/>
    <col min="2823" max="2823" width="9.7109375" style="159" bestFit="1" customWidth="1"/>
    <col min="2824" max="3056" width="9.140625" style="159"/>
    <col min="3057" max="3057" width="26" style="159" customWidth="1"/>
    <col min="3058" max="3058" width="17.140625" style="159" customWidth="1"/>
    <col min="3059" max="3059" width="47.42578125" style="159" customWidth="1"/>
    <col min="3060" max="3060" width="15.5703125" style="159" customWidth="1"/>
    <col min="3061" max="3061" width="12.7109375" style="159" customWidth="1"/>
    <col min="3062" max="3072" width="9.140625" style="159"/>
    <col min="3073" max="3073" width="26.140625" style="159" customWidth="1"/>
    <col min="3074" max="3074" width="35.28515625" style="159" customWidth="1"/>
    <col min="3075" max="3075" width="16.7109375" style="159" customWidth="1"/>
    <col min="3076" max="3076" width="13.42578125" style="159" customWidth="1"/>
    <col min="3077" max="3078" width="0" style="159" hidden="1" customWidth="1"/>
    <col min="3079" max="3079" width="9.7109375" style="159" bestFit="1" customWidth="1"/>
    <col min="3080" max="3312" width="9.140625" style="159"/>
    <col min="3313" max="3313" width="26" style="159" customWidth="1"/>
    <col min="3314" max="3314" width="17.140625" style="159" customWidth="1"/>
    <col min="3315" max="3315" width="47.42578125" style="159" customWidth="1"/>
    <col min="3316" max="3316" width="15.5703125" style="159" customWidth="1"/>
    <col min="3317" max="3317" width="12.7109375" style="159" customWidth="1"/>
    <col min="3318" max="3328" width="9.140625" style="159"/>
    <col min="3329" max="3329" width="26.140625" style="159" customWidth="1"/>
    <col min="3330" max="3330" width="35.28515625" style="159" customWidth="1"/>
    <col min="3331" max="3331" width="16.7109375" style="159" customWidth="1"/>
    <col min="3332" max="3332" width="13.42578125" style="159" customWidth="1"/>
    <col min="3333" max="3334" width="0" style="159" hidden="1" customWidth="1"/>
    <col min="3335" max="3335" width="9.7109375" style="159" bestFit="1" customWidth="1"/>
    <col min="3336" max="3568" width="9.140625" style="159"/>
    <col min="3569" max="3569" width="26" style="159" customWidth="1"/>
    <col min="3570" max="3570" width="17.140625" style="159" customWidth="1"/>
    <col min="3571" max="3571" width="47.42578125" style="159" customWidth="1"/>
    <col min="3572" max="3572" width="15.5703125" style="159" customWidth="1"/>
    <col min="3573" max="3573" width="12.7109375" style="159" customWidth="1"/>
    <col min="3574" max="3584" width="9.140625" style="159"/>
    <col min="3585" max="3585" width="26.140625" style="159" customWidth="1"/>
    <col min="3586" max="3586" width="35.28515625" style="159" customWidth="1"/>
    <col min="3587" max="3587" width="16.7109375" style="159" customWidth="1"/>
    <col min="3588" max="3588" width="13.42578125" style="159" customWidth="1"/>
    <col min="3589" max="3590" width="0" style="159" hidden="1" customWidth="1"/>
    <col min="3591" max="3591" width="9.7109375" style="159" bestFit="1" customWidth="1"/>
    <col min="3592" max="3824" width="9.140625" style="159"/>
    <col min="3825" max="3825" width="26" style="159" customWidth="1"/>
    <col min="3826" max="3826" width="17.140625" style="159" customWidth="1"/>
    <col min="3827" max="3827" width="47.42578125" style="159" customWidth="1"/>
    <col min="3828" max="3828" width="15.5703125" style="159" customWidth="1"/>
    <col min="3829" max="3829" width="12.7109375" style="159" customWidth="1"/>
    <col min="3830" max="3840" width="9.140625" style="159"/>
    <col min="3841" max="3841" width="26.140625" style="159" customWidth="1"/>
    <col min="3842" max="3842" width="35.28515625" style="159" customWidth="1"/>
    <col min="3843" max="3843" width="16.7109375" style="159" customWidth="1"/>
    <col min="3844" max="3844" width="13.42578125" style="159" customWidth="1"/>
    <col min="3845" max="3846" width="0" style="159" hidden="1" customWidth="1"/>
    <col min="3847" max="3847" width="9.7109375" style="159" bestFit="1" customWidth="1"/>
    <col min="3848" max="4080" width="9.140625" style="159"/>
    <col min="4081" max="4081" width="26" style="159" customWidth="1"/>
    <col min="4082" max="4082" width="17.140625" style="159" customWidth="1"/>
    <col min="4083" max="4083" width="47.42578125" style="159" customWidth="1"/>
    <col min="4084" max="4084" width="15.5703125" style="159" customWidth="1"/>
    <col min="4085" max="4085" width="12.7109375" style="159" customWidth="1"/>
    <col min="4086" max="4096" width="9.140625" style="159"/>
    <col min="4097" max="4097" width="26.140625" style="159" customWidth="1"/>
    <col min="4098" max="4098" width="35.28515625" style="159" customWidth="1"/>
    <col min="4099" max="4099" width="16.7109375" style="159" customWidth="1"/>
    <col min="4100" max="4100" width="13.42578125" style="159" customWidth="1"/>
    <col min="4101" max="4102" width="0" style="159" hidden="1" customWidth="1"/>
    <col min="4103" max="4103" width="9.7109375" style="159" bestFit="1" customWidth="1"/>
    <col min="4104" max="4336" width="9.140625" style="159"/>
    <col min="4337" max="4337" width="26" style="159" customWidth="1"/>
    <col min="4338" max="4338" width="17.140625" style="159" customWidth="1"/>
    <col min="4339" max="4339" width="47.42578125" style="159" customWidth="1"/>
    <col min="4340" max="4340" width="15.5703125" style="159" customWidth="1"/>
    <col min="4341" max="4341" width="12.7109375" style="159" customWidth="1"/>
    <col min="4342" max="4352" width="9.140625" style="159"/>
    <col min="4353" max="4353" width="26.140625" style="159" customWidth="1"/>
    <col min="4354" max="4354" width="35.28515625" style="159" customWidth="1"/>
    <col min="4355" max="4355" width="16.7109375" style="159" customWidth="1"/>
    <col min="4356" max="4356" width="13.42578125" style="159" customWidth="1"/>
    <col min="4357" max="4358" width="0" style="159" hidden="1" customWidth="1"/>
    <col min="4359" max="4359" width="9.7109375" style="159" bestFit="1" customWidth="1"/>
    <col min="4360" max="4592" width="9.140625" style="159"/>
    <col min="4593" max="4593" width="26" style="159" customWidth="1"/>
    <col min="4594" max="4594" width="17.140625" style="159" customWidth="1"/>
    <col min="4595" max="4595" width="47.42578125" style="159" customWidth="1"/>
    <col min="4596" max="4596" width="15.5703125" style="159" customWidth="1"/>
    <col min="4597" max="4597" width="12.7109375" style="159" customWidth="1"/>
    <col min="4598" max="4608" width="9.140625" style="159"/>
    <col min="4609" max="4609" width="26.140625" style="159" customWidth="1"/>
    <col min="4610" max="4610" width="35.28515625" style="159" customWidth="1"/>
    <col min="4611" max="4611" width="16.7109375" style="159" customWidth="1"/>
    <col min="4612" max="4612" width="13.42578125" style="159" customWidth="1"/>
    <col min="4613" max="4614" width="0" style="159" hidden="1" customWidth="1"/>
    <col min="4615" max="4615" width="9.7109375" style="159" bestFit="1" customWidth="1"/>
    <col min="4616" max="4848" width="9.140625" style="159"/>
    <col min="4849" max="4849" width="26" style="159" customWidth="1"/>
    <col min="4850" max="4850" width="17.140625" style="159" customWidth="1"/>
    <col min="4851" max="4851" width="47.42578125" style="159" customWidth="1"/>
    <col min="4852" max="4852" width="15.5703125" style="159" customWidth="1"/>
    <col min="4853" max="4853" width="12.7109375" style="159" customWidth="1"/>
    <col min="4854" max="4864" width="9.140625" style="159"/>
    <col min="4865" max="4865" width="26.140625" style="159" customWidth="1"/>
    <col min="4866" max="4866" width="35.28515625" style="159" customWidth="1"/>
    <col min="4867" max="4867" width="16.7109375" style="159" customWidth="1"/>
    <col min="4868" max="4868" width="13.42578125" style="159" customWidth="1"/>
    <col min="4869" max="4870" width="0" style="159" hidden="1" customWidth="1"/>
    <col min="4871" max="4871" width="9.7109375" style="159" bestFit="1" customWidth="1"/>
    <col min="4872" max="5104" width="9.140625" style="159"/>
    <col min="5105" max="5105" width="26" style="159" customWidth="1"/>
    <col min="5106" max="5106" width="17.140625" style="159" customWidth="1"/>
    <col min="5107" max="5107" width="47.42578125" style="159" customWidth="1"/>
    <col min="5108" max="5108" width="15.5703125" style="159" customWidth="1"/>
    <col min="5109" max="5109" width="12.7109375" style="159" customWidth="1"/>
    <col min="5110" max="5120" width="9.140625" style="159"/>
    <col min="5121" max="5121" width="26.140625" style="159" customWidth="1"/>
    <col min="5122" max="5122" width="35.28515625" style="159" customWidth="1"/>
    <col min="5123" max="5123" width="16.7109375" style="159" customWidth="1"/>
    <col min="5124" max="5124" width="13.42578125" style="159" customWidth="1"/>
    <col min="5125" max="5126" width="0" style="159" hidden="1" customWidth="1"/>
    <col min="5127" max="5127" width="9.7109375" style="159" bestFit="1" customWidth="1"/>
    <col min="5128" max="5360" width="9.140625" style="159"/>
    <col min="5361" max="5361" width="26" style="159" customWidth="1"/>
    <col min="5362" max="5362" width="17.140625" style="159" customWidth="1"/>
    <col min="5363" max="5363" width="47.42578125" style="159" customWidth="1"/>
    <col min="5364" max="5364" width="15.5703125" style="159" customWidth="1"/>
    <col min="5365" max="5365" width="12.7109375" style="159" customWidth="1"/>
    <col min="5366" max="5376" width="9.140625" style="159"/>
    <col min="5377" max="5377" width="26.140625" style="159" customWidth="1"/>
    <col min="5378" max="5378" width="35.28515625" style="159" customWidth="1"/>
    <col min="5379" max="5379" width="16.7109375" style="159" customWidth="1"/>
    <col min="5380" max="5380" width="13.42578125" style="159" customWidth="1"/>
    <col min="5381" max="5382" width="0" style="159" hidden="1" customWidth="1"/>
    <col min="5383" max="5383" width="9.7109375" style="159" bestFit="1" customWidth="1"/>
    <col min="5384" max="5616" width="9.140625" style="159"/>
    <col min="5617" max="5617" width="26" style="159" customWidth="1"/>
    <col min="5618" max="5618" width="17.140625" style="159" customWidth="1"/>
    <col min="5619" max="5619" width="47.42578125" style="159" customWidth="1"/>
    <col min="5620" max="5620" width="15.5703125" style="159" customWidth="1"/>
    <col min="5621" max="5621" width="12.7109375" style="159" customWidth="1"/>
    <col min="5622" max="5632" width="9.140625" style="159"/>
    <col min="5633" max="5633" width="26.140625" style="159" customWidth="1"/>
    <col min="5634" max="5634" width="35.28515625" style="159" customWidth="1"/>
    <col min="5635" max="5635" width="16.7109375" style="159" customWidth="1"/>
    <col min="5636" max="5636" width="13.42578125" style="159" customWidth="1"/>
    <col min="5637" max="5638" width="0" style="159" hidden="1" customWidth="1"/>
    <col min="5639" max="5639" width="9.7109375" style="159" bestFit="1" customWidth="1"/>
    <col min="5640" max="5872" width="9.140625" style="159"/>
    <col min="5873" max="5873" width="26" style="159" customWidth="1"/>
    <col min="5874" max="5874" width="17.140625" style="159" customWidth="1"/>
    <col min="5875" max="5875" width="47.42578125" style="159" customWidth="1"/>
    <col min="5876" max="5876" width="15.5703125" style="159" customWidth="1"/>
    <col min="5877" max="5877" width="12.7109375" style="159" customWidth="1"/>
    <col min="5878" max="5888" width="9.140625" style="159"/>
    <col min="5889" max="5889" width="26.140625" style="159" customWidth="1"/>
    <col min="5890" max="5890" width="35.28515625" style="159" customWidth="1"/>
    <col min="5891" max="5891" width="16.7109375" style="159" customWidth="1"/>
    <col min="5892" max="5892" width="13.42578125" style="159" customWidth="1"/>
    <col min="5893" max="5894" width="0" style="159" hidden="1" customWidth="1"/>
    <col min="5895" max="5895" width="9.7109375" style="159" bestFit="1" customWidth="1"/>
    <col min="5896" max="6128" width="9.140625" style="159"/>
    <col min="6129" max="6129" width="26" style="159" customWidth="1"/>
    <col min="6130" max="6130" width="17.140625" style="159" customWidth="1"/>
    <col min="6131" max="6131" width="47.42578125" style="159" customWidth="1"/>
    <col min="6132" max="6132" width="15.5703125" style="159" customWidth="1"/>
    <col min="6133" max="6133" width="12.7109375" style="159" customWidth="1"/>
    <col min="6134" max="6144" width="9.140625" style="159"/>
    <col min="6145" max="6145" width="26.140625" style="159" customWidth="1"/>
    <col min="6146" max="6146" width="35.28515625" style="159" customWidth="1"/>
    <col min="6147" max="6147" width="16.7109375" style="159" customWidth="1"/>
    <col min="6148" max="6148" width="13.42578125" style="159" customWidth="1"/>
    <col min="6149" max="6150" width="0" style="159" hidden="1" customWidth="1"/>
    <col min="6151" max="6151" width="9.7109375" style="159" bestFit="1" customWidth="1"/>
    <col min="6152" max="6384" width="9.140625" style="159"/>
    <col min="6385" max="6385" width="26" style="159" customWidth="1"/>
    <col min="6386" max="6386" width="17.140625" style="159" customWidth="1"/>
    <col min="6387" max="6387" width="47.42578125" style="159" customWidth="1"/>
    <col min="6388" max="6388" width="15.5703125" style="159" customWidth="1"/>
    <col min="6389" max="6389" width="12.7109375" style="159" customWidth="1"/>
    <col min="6390" max="6400" width="9.140625" style="159"/>
    <col min="6401" max="6401" width="26.140625" style="159" customWidth="1"/>
    <col min="6402" max="6402" width="35.28515625" style="159" customWidth="1"/>
    <col min="6403" max="6403" width="16.7109375" style="159" customWidth="1"/>
    <col min="6404" max="6404" width="13.42578125" style="159" customWidth="1"/>
    <col min="6405" max="6406" width="0" style="159" hidden="1" customWidth="1"/>
    <col min="6407" max="6407" width="9.7109375" style="159" bestFit="1" customWidth="1"/>
    <col min="6408" max="6640" width="9.140625" style="159"/>
    <col min="6641" max="6641" width="26" style="159" customWidth="1"/>
    <col min="6642" max="6642" width="17.140625" style="159" customWidth="1"/>
    <col min="6643" max="6643" width="47.42578125" style="159" customWidth="1"/>
    <col min="6644" max="6644" width="15.5703125" style="159" customWidth="1"/>
    <col min="6645" max="6645" width="12.7109375" style="159" customWidth="1"/>
    <col min="6646" max="6656" width="9.140625" style="159"/>
    <col min="6657" max="6657" width="26.140625" style="159" customWidth="1"/>
    <col min="6658" max="6658" width="35.28515625" style="159" customWidth="1"/>
    <col min="6659" max="6659" width="16.7109375" style="159" customWidth="1"/>
    <col min="6660" max="6660" width="13.42578125" style="159" customWidth="1"/>
    <col min="6661" max="6662" width="0" style="159" hidden="1" customWidth="1"/>
    <col min="6663" max="6663" width="9.7109375" style="159" bestFit="1" customWidth="1"/>
    <col min="6664" max="6896" width="9.140625" style="159"/>
    <col min="6897" max="6897" width="26" style="159" customWidth="1"/>
    <col min="6898" max="6898" width="17.140625" style="159" customWidth="1"/>
    <col min="6899" max="6899" width="47.42578125" style="159" customWidth="1"/>
    <col min="6900" max="6900" width="15.5703125" style="159" customWidth="1"/>
    <col min="6901" max="6901" width="12.7109375" style="159" customWidth="1"/>
    <col min="6902" max="6912" width="9.140625" style="159"/>
    <col min="6913" max="6913" width="26.140625" style="159" customWidth="1"/>
    <col min="6914" max="6914" width="35.28515625" style="159" customWidth="1"/>
    <col min="6915" max="6915" width="16.7109375" style="159" customWidth="1"/>
    <col min="6916" max="6916" width="13.42578125" style="159" customWidth="1"/>
    <col min="6917" max="6918" width="0" style="159" hidden="1" customWidth="1"/>
    <col min="6919" max="6919" width="9.7109375" style="159" bestFit="1" customWidth="1"/>
    <col min="6920" max="7152" width="9.140625" style="159"/>
    <col min="7153" max="7153" width="26" style="159" customWidth="1"/>
    <col min="7154" max="7154" width="17.140625" style="159" customWidth="1"/>
    <col min="7155" max="7155" width="47.42578125" style="159" customWidth="1"/>
    <col min="7156" max="7156" width="15.5703125" style="159" customWidth="1"/>
    <col min="7157" max="7157" width="12.7109375" style="159" customWidth="1"/>
    <col min="7158" max="7168" width="9.140625" style="159"/>
    <col min="7169" max="7169" width="26.140625" style="159" customWidth="1"/>
    <col min="7170" max="7170" width="35.28515625" style="159" customWidth="1"/>
    <col min="7171" max="7171" width="16.7109375" style="159" customWidth="1"/>
    <col min="7172" max="7172" width="13.42578125" style="159" customWidth="1"/>
    <col min="7173" max="7174" width="0" style="159" hidden="1" customWidth="1"/>
    <col min="7175" max="7175" width="9.7109375" style="159" bestFit="1" customWidth="1"/>
    <col min="7176" max="7408" width="9.140625" style="159"/>
    <col min="7409" max="7409" width="26" style="159" customWidth="1"/>
    <col min="7410" max="7410" width="17.140625" style="159" customWidth="1"/>
    <col min="7411" max="7411" width="47.42578125" style="159" customWidth="1"/>
    <col min="7412" max="7412" width="15.5703125" style="159" customWidth="1"/>
    <col min="7413" max="7413" width="12.7109375" style="159" customWidth="1"/>
    <col min="7414" max="7424" width="9.140625" style="159"/>
    <col min="7425" max="7425" width="26.140625" style="159" customWidth="1"/>
    <col min="7426" max="7426" width="35.28515625" style="159" customWidth="1"/>
    <col min="7427" max="7427" width="16.7109375" style="159" customWidth="1"/>
    <col min="7428" max="7428" width="13.42578125" style="159" customWidth="1"/>
    <col min="7429" max="7430" width="0" style="159" hidden="1" customWidth="1"/>
    <col min="7431" max="7431" width="9.7109375" style="159" bestFit="1" customWidth="1"/>
    <col min="7432" max="7664" width="9.140625" style="159"/>
    <col min="7665" max="7665" width="26" style="159" customWidth="1"/>
    <col min="7666" max="7666" width="17.140625" style="159" customWidth="1"/>
    <col min="7667" max="7667" width="47.42578125" style="159" customWidth="1"/>
    <col min="7668" max="7668" width="15.5703125" style="159" customWidth="1"/>
    <col min="7669" max="7669" width="12.7109375" style="159" customWidth="1"/>
    <col min="7670" max="7680" width="9.140625" style="159"/>
    <col min="7681" max="7681" width="26.140625" style="159" customWidth="1"/>
    <col min="7682" max="7682" width="35.28515625" style="159" customWidth="1"/>
    <col min="7683" max="7683" width="16.7109375" style="159" customWidth="1"/>
    <col min="7684" max="7684" width="13.42578125" style="159" customWidth="1"/>
    <col min="7685" max="7686" width="0" style="159" hidden="1" customWidth="1"/>
    <col min="7687" max="7687" width="9.7109375" style="159" bestFit="1" customWidth="1"/>
    <col min="7688" max="7920" width="9.140625" style="159"/>
    <col min="7921" max="7921" width="26" style="159" customWidth="1"/>
    <col min="7922" max="7922" width="17.140625" style="159" customWidth="1"/>
    <col min="7923" max="7923" width="47.42578125" style="159" customWidth="1"/>
    <col min="7924" max="7924" width="15.5703125" style="159" customWidth="1"/>
    <col min="7925" max="7925" width="12.7109375" style="159" customWidth="1"/>
    <col min="7926" max="7936" width="9.140625" style="159"/>
    <col min="7937" max="7937" width="26.140625" style="159" customWidth="1"/>
    <col min="7938" max="7938" width="35.28515625" style="159" customWidth="1"/>
    <col min="7939" max="7939" width="16.7109375" style="159" customWidth="1"/>
    <col min="7940" max="7940" width="13.42578125" style="159" customWidth="1"/>
    <col min="7941" max="7942" width="0" style="159" hidden="1" customWidth="1"/>
    <col min="7943" max="7943" width="9.7109375" style="159" bestFit="1" customWidth="1"/>
    <col min="7944" max="8176" width="9.140625" style="159"/>
    <col min="8177" max="8177" width="26" style="159" customWidth="1"/>
    <col min="8178" max="8178" width="17.140625" style="159" customWidth="1"/>
    <col min="8179" max="8179" width="47.42578125" style="159" customWidth="1"/>
    <col min="8180" max="8180" width="15.5703125" style="159" customWidth="1"/>
    <col min="8181" max="8181" width="12.7109375" style="159" customWidth="1"/>
    <col min="8182" max="8192" width="9.140625" style="159"/>
    <col min="8193" max="8193" width="26.140625" style="159" customWidth="1"/>
    <col min="8194" max="8194" width="35.28515625" style="159" customWidth="1"/>
    <col min="8195" max="8195" width="16.7109375" style="159" customWidth="1"/>
    <col min="8196" max="8196" width="13.42578125" style="159" customWidth="1"/>
    <col min="8197" max="8198" width="0" style="159" hidden="1" customWidth="1"/>
    <col min="8199" max="8199" width="9.7109375" style="159" bestFit="1" customWidth="1"/>
    <col min="8200" max="8432" width="9.140625" style="159"/>
    <col min="8433" max="8433" width="26" style="159" customWidth="1"/>
    <col min="8434" max="8434" width="17.140625" style="159" customWidth="1"/>
    <col min="8435" max="8435" width="47.42578125" style="159" customWidth="1"/>
    <col min="8436" max="8436" width="15.5703125" style="159" customWidth="1"/>
    <col min="8437" max="8437" width="12.7109375" style="159" customWidth="1"/>
    <col min="8438" max="8448" width="9.140625" style="159"/>
    <col min="8449" max="8449" width="26.140625" style="159" customWidth="1"/>
    <col min="8450" max="8450" width="35.28515625" style="159" customWidth="1"/>
    <col min="8451" max="8451" width="16.7109375" style="159" customWidth="1"/>
    <col min="8452" max="8452" width="13.42578125" style="159" customWidth="1"/>
    <col min="8453" max="8454" width="0" style="159" hidden="1" customWidth="1"/>
    <col min="8455" max="8455" width="9.7109375" style="159" bestFit="1" customWidth="1"/>
    <col min="8456" max="8688" width="9.140625" style="159"/>
    <col min="8689" max="8689" width="26" style="159" customWidth="1"/>
    <col min="8690" max="8690" width="17.140625" style="159" customWidth="1"/>
    <col min="8691" max="8691" width="47.42578125" style="159" customWidth="1"/>
    <col min="8692" max="8692" width="15.5703125" style="159" customWidth="1"/>
    <col min="8693" max="8693" width="12.7109375" style="159" customWidth="1"/>
    <col min="8694" max="8704" width="9.140625" style="159"/>
    <col min="8705" max="8705" width="26.140625" style="159" customWidth="1"/>
    <col min="8706" max="8706" width="35.28515625" style="159" customWidth="1"/>
    <col min="8707" max="8707" width="16.7109375" style="159" customWidth="1"/>
    <col min="8708" max="8708" width="13.42578125" style="159" customWidth="1"/>
    <col min="8709" max="8710" width="0" style="159" hidden="1" customWidth="1"/>
    <col min="8711" max="8711" width="9.7109375" style="159" bestFit="1" customWidth="1"/>
    <col min="8712" max="8944" width="9.140625" style="159"/>
    <col min="8945" max="8945" width="26" style="159" customWidth="1"/>
    <col min="8946" max="8946" width="17.140625" style="159" customWidth="1"/>
    <col min="8947" max="8947" width="47.42578125" style="159" customWidth="1"/>
    <col min="8948" max="8948" width="15.5703125" style="159" customWidth="1"/>
    <col min="8949" max="8949" width="12.7109375" style="159" customWidth="1"/>
    <col min="8950" max="8960" width="9.140625" style="159"/>
    <col min="8961" max="8961" width="26.140625" style="159" customWidth="1"/>
    <col min="8962" max="8962" width="35.28515625" style="159" customWidth="1"/>
    <col min="8963" max="8963" width="16.7109375" style="159" customWidth="1"/>
    <col min="8964" max="8964" width="13.42578125" style="159" customWidth="1"/>
    <col min="8965" max="8966" width="0" style="159" hidden="1" customWidth="1"/>
    <col min="8967" max="8967" width="9.7109375" style="159" bestFit="1" customWidth="1"/>
    <col min="8968" max="9200" width="9.140625" style="159"/>
    <col min="9201" max="9201" width="26" style="159" customWidth="1"/>
    <col min="9202" max="9202" width="17.140625" style="159" customWidth="1"/>
    <col min="9203" max="9203" width="47.42578125" style="159" customWidth="1"/>
    <col min="9204" max="9204" width="15.5703125" style="159" customWidth="1"/>
    <col min="9205" max="9205" width="12.7109375" style="159" customWidth="1"/>
    <col min="9206" max="9216" width="9.140625" style="159"/>
    <col min="9217" max="9217" width="26.140625" style="159" customWidth="1"/>
    <col min="9218" max="9218" width="35.28515625" style="159" customWidth="1"/>
    <col min="9219" max="9219" width="16.7109375" style="159" customWidth="1"/>
    <col min="9220" max="9220" width="13.42578125" style="159" customWidth="1"/>
    <col min="9221" max="9222" width="0" style="159" hidden="1" customWidth="1"/>
    <col min="9223" max="9223" width="9.7109375" style="159" bestFit="1" customWidth="1"/>
    <col min="9224" max="9456" width="9.140625" style="159"/>
    <col min="9457" max="9457" width="26" style="159" customWidth="1"/>
    <col min="9458" max="9458" width="17.140625" style="159" customWidth="1"/>
    <col min="9459" max="9459" width="47.42578125" style="159" customWidth="1"/>
    <col min="9460" max="9460" width="15.5703125" style="159" customWidth="1"/>
    <col min="9461" max="9461" width="12.7109375" style="159" customWidth="1"/>
    <col min="9462" max="9472" width="9.140625" style="159"/>
    <col min="9473" max="9473" width="26.140625" style="159" customWidth="1"/>
    <col min="9474" max="9474" width="35.28515625" style="159" customWidth="1"/>
    <col min="9475" max="9475" width="16.7109375" style="159" customWidth="1"/>
    <col min="9476" max="9476" width="13.42578125" style="159" customWidth="1"/>
    <col min="9477" max="9478" width="0" style="159" hidden="1" customWidth="1"/>
    <col min="9479" max="9479" width="9.7109375" style="159" bestFit="1" customWidth="1"/>
    <col min="9480" max="9712" width="9.140625" style="159"/>
    <col min="9713" max="9713" width="26" style="159" customWidth="1"/>
    <col min="9714" max="9714" width="17.140625" style="159" customWidth="1"/>
    <col min="9715" max="9715" width="47.42578125" style="159" customWidth="1"/>
    <col min="9716" max="9716" width="15.5703125" style="159" customWidth="1"/>
    <col min="9717" max="9717" width="12.7109375" style="159" customWidth="1"/>
    <col min="9718" max="9728" width="9.140625" style="159"/>
    <col min="9729" max="9729" width="26.140625" style="159" customWidth="1"/>
    <col min="9730" max="9730" width="35.28515625" style="159" customWidth="1"/>
    <col min="9731" max="9731" width="16.7109375" style="159" customWidth="1"/>
    <col min="9732" max="9732" width="13.42578125" style="159" customWidth="1"/>
    <col min="9733" max="9734" width="0" style="159" hidden="1" customWidth="1"/>
    <col min="9735" max="9735" width="9.7109375" style="159" bestFit="1" customWidth="1"/>
    <col min="9736" max="9968" width="9.140625" style="159"/>
    <col min="9969" max="9969" width="26" style="159" customWidth="1"/>
    <col min="9970" max="9970" width="17.140625" style="159" customWidth="1"/>
    <col min="9971" max="9971" width="47.42578125" style="159" customWidth="1"/>
    <col min="9972" max="9972" width="15.5703125" style="159" customWidth="1"/>
    <col min="9973" max="9973" width="12.7109375" style="159" customWidth="1"/>
    <col min="9974" max="9984" width="9.140625" style="159"/>
    <col min="9985" max="9985" width="26.140625" style="159" customWidth="1"/>
    <col min="9986" max="9986" width="35.28515625" style="159" customWidth="1"/>
    <col min="9987" max="9987" width="16.7109375" style="159" customWidth="1"/>
    <col min="9988" max="9988" width="13.42578125" style="159" customWidth="1"/>
    <col min="9989" max="9990" width="0" style="159" hidden="1" customWidth="1"/>
    <col min="9991" max="9991" width="9.7109375" style="159" bestFit="1" customWidth="1"/>
    <col min="9992" max="10224" width="9.140625" style="159"/>
    <col min="10225" max="10225" width="26" style="159" customWidth="1"/>
    <col min="10226" max="10226" width="17.140625" style="159" customWidth="1"/>
    <col min="10227" max="10227" width="47.42578125" style="159" customWidth="1"/>
    <col min="10228" max="10228" width="15.5703125" style="159" customWidth="1"/>
    <col min="10229" max="10229" width="12.7109375" style="159" customWidth="1"/>
    <col min="10230" max="10240" width="9.140625" style="159"/>
    <col min="10241" max="10241" width="26.140625" style="159" customWidth="1"/>
    <col min="10242" max="10242" width="35.28515625" style="159" customWidth="1"/>
    <col min="10243" max="10243" width="16.7109375" style="159" customWidth="1"/>
    <col min="10244" max="10244" width="13.42578125" style="159" customWidth="1"/>
    <col min="10245" max="10246" width="0" style="159" hidden="1" customWidth="1"/>
    <col min="10247" max="10247" width="9.7109375" style="159" bestFit="1" customWidth="1"/>
    <col min="10248" max="10480" width="9.140625" style="159"/>
    <col min="10481" max="10481" width="26" style="159" customWidth="1"/>
    <col min="10482" max="10482" width="17.140625" style="159" customWidth="1"/>
    <col min="10483" max="10483" width="47.42578125" style="159" customWidth="1"/>
    <col min="10484" max="10484" width="15.5703125" style="159" customWidth="1"/>
    <col min="10485" max="10485" width="12.7109375" style="159" customWidth="1"/>
    <col min="10486" max="10496" width="9.140625" style="159"/>
    <col min="10497" max="10497" width="26.140625" style="159" customWidth="1"/>
    <col min="10498" max="10498" width="35.28515625" style="159" customWidth="1"/>
    <col min="10499" max="10499" width="16.7109375" style="159" customWidth="1"/>
    <col min="10500" max="10500" width="13.42578125" style="159" customWidth="1"/>
    <col min="10501" max="10502" width="0" style="159" hidden="1" customWidth="1"/>
    <col min="10503" max="10503" width="9.7109375" style="159" bestFit="1" customWidth="1"/>
    <col min="10504" max="10736" width="9.140625" style="159"/>
    <col min="10737" max="10737" width="26" style="159" customWidth="1"/>
    <col min="10738" max="10738" width="17.140625" style="159" customWidth="1"/>
    <col min="10739" max="10739" width="47.42578125" style="159" customWidth="1"/>
    <col min="10740" max="10740" width="15.5703125" style="159" customWidth="1"/>
    <col min="10741" max="10741" width="12.7109375" style="159" customWidth="1"/>
    <col min="10742" max="10752" width="9.140625" style="159"/>
    <col min="10753" max="10753" width="26.140625" style="159" customWidth="1"/>
    <col min="10754" max="10754" width="35.28515625" style="159" customWidth="1"/>
    <col min="10755" max="10755" width="16.7109375" style="159" customWidth="1"/>
    <col min="10756" max="10756" width="13.42578125" style="159" customWidth="1"/>
    <col min="10757" max="10758" width="0" style="159" hidden="1" customWidth="1"/>
    <col min="10759" max="10759" width="9.7109375" style="159" bestFit="1" customWidth="1"/>
    <col min="10760" max="10992" width="9.140625" style="159"/>
    <col min="10993" max="10993" width="26" style="159" customWidth="1"/>
    <col min="10994" max="10994" width="17.140625" style="159" customWidth="1"/>
    <col min="10995" max="10995" width="47.42578125" style="159" customWidth="1"/>
    <col min="10996" max="10996" width="15.5703125" style="159" customWidth="1"/>
    <col min="10997" max="10997" width="12.7109375" style="159" customWidth="1"/>
    <col min="10998" max="11008" width="9.140625" style="159"/>
    <col min="11009" max="11009" width="26.140625" style="159" customWidth="1"/>
    <col min="11010" max="11010" width="35.28515625" style="159" customWidth="1"/>
    <col min="11011" max="11011" width="16.7109375" style="159" customWidth="1"/>
    <col min="11012" max="11012" width="13.42578125" style="159" customWidth="1"/>
    <col min="11013" max="11014" width="0" style="159" hidden="1" customWidth="1"/>
    <col min="11015" max="11015" width="9.7109375" style="159" bestFit="1" customWidth="1"/>
    <col min="11016" max="11248" width="9.140625" style="159"/>
    <col min="11249" max="11249" width="26" style="159" customWidth="1"/>
    <col min="11250" max="11250" width="17.140625" style="159" customWidth="1"/>
    <col min="11251" max="11251" width="47.42578125" style="159" customWidth="1"/>
    <col min="11252" max="11252" width="15.5703125" style="159" customWidth="1"/>
    <col min="11253" max="11253" width="12.7109375" style="159" customWidth="1"/>
    <col min="11254" max="11264" width="9.140625" style="159"/>
    <col min="11265" max="11265" width="26.140625" style="159" customWidth="1"/>
    <col min="11266" max="11266" width="35.28515625" style="159" customWidth="1"/>
    <col min="11267" max="11267" width="16.7109375" style="159" customWidth="1"/>
    <col min="11268" max="11268" width="13.42578125" style="159" customWidth="1"/>
    <col min="11269" max="11270" width="0" style="159" hidden="1" customWidth="1"/>
    <col min="11271" max="11271" width="9.7109375" style="159" bestFit="1" customWidth="1"/>
    <col min="11272" max="11504" width="9.140625" style="159"/>
    <col min="11505" max="11505" width="26" style="159" customWidth="1"/>
    <col min="11506" max="11506" width="17.140625" style="159" customWidth="1"/>
    <col min="11507" max="11507" width="47.42578125" style="159" customWidth="1"/>
    <col min="11508" max="11508" width="15.5703125" style="159" customWidth="1"/>
    <col min="11509" max="11509" width="12.7109375" style="159" customWidth="1"/>
    <col min="11510" max="11520" width="9.140625" style="159"/>
    <col min="11521" max="11521" width="26.140625" style="159" customWidth="1"/>
    <col min="11522" max="11522" width="35.28515625" style="159" customWidth="1"/>
    <col min="11523" max="11523" width="16.7109375" style="159" customWidth="1"/>
    <col min="11524" max="11524" width="13.42578125" style="159" customWidth="1"/>
    <col min="11525" max="11526" width="0" style="159" hidden="1" customWidth="1"/>
    <col min="11527" max="11527" width="9.7109375" style="159" bestFit="1" customWidth="1"/>
    <col min="11528" max="11760" width="9.140625" style="159"/>
    <col min="11761" max="11761" width="26" style="159" customWidth="1"/>
    <col min="11762" max="11762" width="17.140625" style="159" customWidth="1"/>
    <col min="11763" max="11763" width="47.42578125" style="159" customWidth="1"/>
    <col min="11764" max="11764" width="15.5703125" style="159" customWidth="1"/>
    <col min="11765" max="11765" width="12.7109375" style="159" customWidth="1"/>
    <col min="11766" max="11776" width="9.140625" style="159"/>
    <col min="11777" max="11777" width="26.140625" style="159" customWidth="1"/>
    <col min="11778" max="11778" width="35.28515625" style="159" customWidth="1"/>
    <col min="11779" max="11779" width="16.7109375" style="159" customWidth="1"/>
    <col min="11780" max="11780" width="13.42578125" style="159" customWidth="1"/>
    <col min="11781" max="11782" width="0" style="159" hidden="1" customWidth="1"/>
    <col min="11783" max="11783" width="9.7109375" style="159" bestFit="1" customWidth="1"/>
    <col min="11784" max="12016" width="9.140625" style="159"/>
    <col min="12017" max="12017" width="26" style="159" customWidth="1"/>
    <col min="12018" max="12018" width="17.140625" style="159" customWidth="1"/>
    <col min="12019" max="12019" width="47.42578125" style="159" customWidth="1"/>
    <col min="12020" max="12020" width="15.5703125" style="159" customWidth="1"/>
    <col min="12021" max="12021" width="12.7109375" style="159" customWidth="1"/>
    <col min="12022" max="12032" width="9.140625" style="159"/>
    <col min="12033" max="12033" width="26.140625" style="159" customWidth="1"/>
    <col min="12034" max="12034" width="35.28515625" style="159" customWidth="1"/>
    <col min="12035" max="12035" width="16.7109375" style="159" customWidth="1"/>
    <col min="12036" max="12036" width="13.42578125" style="159" customWidth="1"/>
    <col min="12037" max="12038" width="0" style="159" hidden="1" customWidth="1"/>
    <col min="12039" max="12039" width="9.7109375" style="159" bestFit="1" customWidth="1"/>
    <col min="12040" max="12272" width="9.140625" style="159"/>
    <col min="12273" max="12273" width="26" style="159" customWidth="1"/>
    <col min="12274" max="12274" width="17.140625" style="159" customWidth="1"/>
    <col min="12275" max="12275" width="47.42578125" style="159" customWidth="1"/>
    <col min="12276" max="12276" width="15.5703125" style="159" customWidth="1"/>
    <col min="12277" max="12277" width="12.7109375" style="159" customWidth="1"/>
    <col min="12278" max="12288" width="9.140625" style="159"/>
    <col min="12289" max="12289" width="26.140625" style="159" customWidth="1"/>
    <col min="12290" max="12290" width="35.28515625" style="159" customWidth="1"/>
    <col min="12291" max="12291" width="16.7109375" style="159" customWidth="1"/>
    <col min="12292" max="12292" width="13.42578125" style="159" customWidth="1"/>
    <col min="12293" max="12294" width="0" style="159" hidden="1" customWidth="1"/>
    <col min="12295" max="12295" width="9.7109375" style="159" bestFit="1" customWidth="1"/>
    <col min="12296" max="12528" width="9.140625" style="159"/>
    <col min="12529" max="12529" width="26" style="159" customWidth="1"/>
    <col min="12530" max="12530" width="17.140625" style="159" customWidth="1"/>
    <col min="12531" max="12531" width="47.42578125" style="159" customWidth="1"/>
    <col min="12532" max="12532" width="15.5703125" style="159" customWidth="1"/>
    <col min="12533" max="12533" width="12.7109375" style="159" customWidth="1"/>
    <col min="12534" max="12544" width="9.140625" style="159"/>
    <col min="12545" max="12545" width="26.140625" style="159" customWidth="1"/>
    <col min="12546" max="12546" width="35.28515625" style="159" customWidth="1"/>
    <col min="12547" max="12547" width="16.7109375" style="159" customWidth="1"/>
    <col min="12548" max="12548" width="13.42578125" style="159" customWidth="1"/>
    <col min="12549" max="12550" width="0" style="159" hidden="1" customWidth="1"/>
    <col min="12551" max="12551" width="9.7109375" style="159" bestFit="1" customWidth="1"/>
    <col min="12552" max="12784" width="9.140625" style="159"/>
    <col min="12785" max="12785" width="26" style="159" customWidth="1"/>
    <col min="12786" max="12786" width="17.140625" style="159" customWidth="1"/>
    <col min="12787" max="12787" width="47.42578125" style="159" customWidth="1"/>
    <col min="12788" max="12788" width="15.5703125" style="159" customWidth="1"/>
    <col min="12789" max="12789" width="12.7109375" style="159" customWidth="1"/>
    <col min="12790" max="12800" width="9.140625" style="159"/>
    <col min="12801" max="12801" width="26.140625" style="159" customWidth="1"/>
    <col min="12802" max="12802" width="35.28515625" style="159" customWidth="1"/>
    <col min="12803" max="12803" width="16.7109375" style="159" customWidth="1"/>
    <col min="12804" max="12804" width="13.42578125" style="159" customWidth="1"/>
    <col min="12805" max="12806" width="0" style="159" hidden="1" customWidth="1"/>
    <col min="12807" max="12807" width="9.7109375" style="159" bestFit="1" customWidth="1"/>
    <col min="12808" max="13040" width="9.140625" style="159"/>
    <col min="13041" max="13041" width="26" style="159" customWidth="1"/>
    <col min="13042" max="13042" width="17.140625" style="159" customWidth="1"/>
    <col min="13043" max="13043" width="47.42578125" style="159" customWidth="1"/>
    <col min="13044" max="13044" width="15.5703125" style="159" customWidth="1"/>
    <col min="13045" max="13045" width="12.7109375" style="159" customWidth="1"/>
    <col min="13046" max="13056" width="9.140625" style="159"/>
    <col min="13057" max="13057" width="26.140625" style="159" customWidth="1"/>
    <col min="13058" max="13058" width="35.28515625" style="159" customWidth="1"/>
    <col min="13059" max="13059" width="16.7109375" style="159" customWidth="1"/>
    <col min="13060" max="13060" width="13.42578125" style="159" customWidth="1"/>
    <col min="13061" max="13062" width="0" style="159" hidden="1" customWidth="1"/>
    <col min="13063" max="13063" width="9.7109375" style="159" bestFit="1" customWidth="1"/>
    <col min="13064" max="13296" width="9.140625" style="159"/>
    <col min="13297" max="13297" width="26" style="159" customWidth="1"/>
    <col min="13298" max="13298" width="17.140625" style="159" customWidth="1"/>
    <col min="13299" max="13299" width="47.42578125" style="159" customWidth="1"/>
    <col min="13300" max="13300" width="15.5703125" style="159" customWidth="1"/>
    <col min="13301" max="13301" width="12.7109375" style="159" customWidth="1"/>
    <col min="13302" max="13312" width="9.140625" style="159"/>
    <col min="13313" max="13313" width="26.140625" style="159" customWidth="1"/>
    <col min="13314" max="13314" width="35.28515625" style="159" customWidth="1"/>
    <col min="13315" max="13315" width="16.7109375" style="159" customWidth="1"/>
    <col min="13316" max="13316" width="13.42578125" style="159" customWidth="1"/>
    <col min="13317" max="13318" width="0" style="159" hidden="1" customWidth="1"/>
    <col min="13319" max="13319" width="9.7109375" style="159" bestFit="1" customWidth="1"/>
    <col min="13320" max="13552" width="9.140625" style="159"/>
    <col min="13553" max="13553" width="26" style="159" customWidth="1"/>
    <col min="13554" max="13554" width="17.140625" style="159" customWidth="1"/>
    <col min="13555" max="13555" width="47.42578125" style="159" customWidth="1"/>
    <col min="13556" max="13556" width="15.5703125" style="159" customWidth="1"/>
    <col min="13557" max="13557" width="12.7109375" style="159" customWidth="1"/>
    <col min="13558" max="13568" width="9.140625" style="159"/>
    <col min="13569" max="13569" width="26.140625" style="159" customWidth="1"/>
    <col min="13570" max="13570" width="35.28515625" style="159" customWidth="1"/>
    <col min="13571" max="13571" width="16.7109375" style="159" customWidth="1"/>
    <col min="13572" max="13572" width="13.42578125" style="159" customWidth="1"/>
    <col min="13573" max="13574" width="0" style="159" hidden="1" customWidth="1"/>
    <col min="13575" max="13575" width="9.7109375" style="159" bestFit="1" customWidth="1"/>
    <col min="13576" max="13808" width="9.140625" style="159"/>
    <col min="13809" max="13809" width="26" style="159" customWidth="1"/>
    <col min="13810" max="13810" width="17.140625" style="159" customWidth="1"/>
    <col min="13811" max="13811" width="47.42578125" style="159" customWidth="1"/>
    <col min="13812" max="13812" width="15.5703125" style="159" customWidth="1"/>
    <col min="13813" max="13813" width="12.7109375" style="159" customWidth="1"/>
    <col min="13814" max="13824" width="9.140625" style="159"/>
    <col min="13825" max="13825" width="26.140625" style="159" customWidth="1"/>
    <col min="13826" max="13826" width="35.28515625" style="159" customWidth="1"/>
    <col min="13827" max="13827" width="16.7109375" style="159" customWidth="1"/>
    <col min="13828" max="13828" width="13.42578125" style="159" customWidth="1"/>
    <col min="13829" max="13830" width="0" style="159" hidden="1" customWidth="1"/>
    <col min="13831" max="13831" width="9.7109375" style="159" bestFit="1" customWidth="1"/>
    <col min="13832" max="14064" width="9.140625" style="159"/>
    <col min="14065" max="14065" width="26" style="159" customWidth="1"/>
    <col min="14066" max="14066" width="17.140625" style="159" customWidth="1"/>
    <col min="14067" max="14067" width="47.42578125" style="159" customWidth="1"/>
    <col min="14068" max="14068" width="15.5703125" style="159" customWidth="1"/>
    <col min="14069" max="14069" width="12.7109375" style="159" customWidth="1"/>
    <col min="14070" max="14080" width="9.140625" style="159"/>
    <col min="14081" max="14081" width="26.140625" style="159" customWidth="1"/>
    <col min="14082" max="14082" width="35.28515625" style="159" customWidth="1"/>
    <col min="14083" max="14083" width="16.7109375" style="159" customWidth="1"/>
    <col min="14084" max="14084" width="13.42578125" style="159" customWidth="1"/>
    <col min="14085" max="14086" width="0" style="159" hidden="1" customWidth="1"/>
    <col min="14087" max="14087" width="9.7109375" style="159" bestFit="1" customWidth="1"/>
    <col min="14088" max="14320" width="9.140625" style="159"/>
    <col min="14321" max="14321" width="26" style="159" customWidth="1"/>
    <col min="14322" max="14322" width="17.140625" style="159" customWidth="1"/>
    <col min="14323" max="14323" width="47.42578125" style="159" customWidth="1"/>
    <col min="14324" max="14324" width="15.5703125" style="159" customWidth="1"/>
    <col min="14325" max="14325" width="12.7109375" style="159" customWidth="1"/>
    <col min="14326" max="14336" width="9.140625" style="159"/>
    <col min="14337" max="14337" width="26.140625" style="159" customWidth="1"/>
    <col min="14338" max="14338" width="35.28515625" style="159" customWidth="1"/>
    <col min="14339" max="14339" width="16.7109375" style="159" customWidth="1"/>
    <col min="14340" max="14340" width="13.42578125" style="159" customWidth="1"/>
    <col min="14341" max="14342" width="0" style="159" hidden="1" customWidth="1"/>
    <col min="14343" max="14343" width="9.7109375" style="159" bestFit="1" customWidth="1"/>
    <col min="14344" max="14576" width="9.140625" style="159"/>
    <col min="14577" max="14577" width="26" style="159" customWidth="1"/>
    <col min="14578" max="14578" width="17.140625" style="159" customWidth="1"/>
    <col min="14579" max="14579" width="47.42578125" style="159" customWidth="1"/>
    <col min="14580" max="14580" width="15.5703125" style="159" customWidth="1"/>
    <col min="14581" max="14581" width="12.7109375" style="159" customWidth="1"/>
    <col min="14582" max="14592" width="9.140625" style="159"/>
    <col min="14593" max="14593" width="26.140625" style="159" customWidth="1"/>
    <col min="14594" max="14594" width="35.28515625" style="159" customWidth="1"/>
    <col min="14595" max="14595" width="16.7109375" style="159" customWidth="1"/>
    <col min="14596" max="14596" width="13.42578125" style="159" customWidth="1"/>
    <col min="14597" max="14598" width="0" style="159" hidden="1" customWidth="1"/>
    <col min="14599" max="14599" width="9.7109375" style="159" bestFit="1" customWidth="1"/>
    <col min="14600" max="14832" width="9.140625" style="159"/>
    <col min="14833" max="14833" width="26" style="159" customWidth="1"/>
    <col min="14834" max="14834" width="17.140625" style="159" customWidth="1"/>
    <col min="14835" max="14835" width="47.42578125" style="159" customWidth="1"/>
    <col min="14836" max="14836" width="15.5703125" style="159" customWidth="1"/>
    <col min="14837" max="14837" width="12.7109375" style="159" customWidth="1"/>
    <col min="14838" max="14848" width="9.140625" style="159"/>
    <col min="14849" max="14849" width="26.140625" style="159" customWidth="1"/>
    <col min="14850" max="14850" width="35.28515625" style="159" customWidth="1"/>
    <col min="14851" max="14851" width="16.7109375" style="159" customWidth="1"/>
    <col min="14852" max="14852" width="13.42578125" style="159" customWidth="1"/>
    <col min="14853" max="14854" width="0" style="159" hidden="1" customWidth="1"/>
    <col min="14855" max="14855" width="9.7109375" style="159" bestFit="1" customWidth="1"/>
    <col min="14856" max="15088" width="9.140625" style="159"/>
    <col min="15089" max="15089" width="26" style="159" customWidth="1"/>
    <col min="15090" max="15090" width="17.140625" style="159" customWidth="1"/>
    <col min="15091" max="15091" width="47.42578125" style="159" customWidth="1"/>
    <col min="15092" max="15092" width="15.5703125" style="159" customWidth="1"/>
    <col min="15093" max="15093" width="12.7109375" style="159" customWidth="1"/>
    <col min="15094" max="15104" width="9.140625" style="159"/>
    <col min="15105" max="15105" width="26.140625" style="159" customWidth="1"/>
    <col min="15106" max="15106" width="35.28515625" style="159" customWidth="1"/>
    <col min="15107" max="15107" width="16.7109375" style="159" customWidth="1"/>
    <col min="15108" max="15108" width="13.42578125" style="159" customWidth="1"/>
    <col min="15109" max="15110" width="0" style="159" hidden="1" customWidth="1"/>
    <col min="15111" max="15111" width="9.7109375" style="159" bestFit="1" customWidth="1"/>
    <col min="15112" max="15344" width="9.140625" style="159"/>
    <col min="15345" max="15345" width="26" style="159" customWidth="1"/>
    <col min="15346" max="15346" width="17.140625" style="159" customWidth="1"/>
    <col min="15347" max="15347" width="47.42578125" style="159" customWidth="1"/>
    <col min="15348" max="15348" width="15.5703125" style="159" customWidth="1"/>
    <col min="15349" max="15349" width="12.7109375" style="159" customWidth="1"/>
    <col min="15350" max="15360" width="9.140625" style="159"/>
    <col min="15361" max="15361" width="26.140625" style="159" customWidth="1"/>
    <col min="15362" max="15362" width="35.28515625" style="159" customWidth="1"/>
    <col min="15363" max="15363" width="16.7109375" style="159" customWidth="1"/>
    <col min="15364" max="15364" width="13.42578125" style="159" customWidth="1"/>
    <col min="15365" max="15366" width="0" style="159" hidden="1" customWidth="1"/>
    <col min="15367" max="15367" width="9.7109375" style="159" bestFit="1" customWidth="1"/>
    <col min="15368" max="15600" width="9.140625" style="159"/>
    <col min="15601" max="15601" width="26" style="159" customWidth="1"/>
    <col min="15602" max="15602" width="17.140625" style="159" customWidth="1"/>
    <col min="15603" max="15603" width="47.42578125" style="159" customWidth="1"/>
    <col min="15604" max="15604" width="15.5703125" style="159" customWidth="1"/>
    <col min="15605" max="15605" width="12.7109375" style="159" customWidth="1"/>
    <col min="15606" max="15616" width="9.140625" style="159"/>
    <col min="15617" max="15617" width="26.140625" style="159" customWidth="1"/>
    <col min="15618" max="15618" width="35.28515625" style="159" customWidth="1"/>
    <col min="15619" max="15619" width="16.7109375" style="159" customWidth="1"/>
    <col min="15620" max="15620" width="13.42578125" style="159" customWidth="1"/>
    <col min="15621" max="15622" width="0" style="159" hidden="1" customWidth="1"/>
    <col min="15623" max="15623" width="9.7109375" style="159" bestFit="1" customWidth="1"/>
    <col min="15624" max="15856" width="9.140625" style="159"/>
    <col min="15857" max="15857" width="26" style="159" customWidth="1"/>
    <col min="15858" max="15858" width="17.140625" style="159" customWidth="1"/>
    <col min="15859" max="15859" width="47.42578125" style="159" customWidth="1"/>
    <col min="15860" max="15860" width="15.5703125" style="159" customWidth="1"/>
    <col min="15861" max="15861" width="12.7109375" style="159" customWidth="1"/>
    <col min="15862" max="15872" width="9.140625" style="159"/>
    <col min="15873" max="15873" width="26.140625" style="159" customWidth="1"/>
    <col min="15874" max="15874" width="35.28515625" style="159" customWidth="1"/>
    <col min="15875" max="15875" width="16.7109375" style="159" customWidth="1"/>
    <col min="15876" max="15876" width="13.42578125" style="159" customWidth="1"/>
    <col min="15877" max="15878" width="0" style="159" hidden="1" customWidth="1"/>
    <col min="15879" max="15879" width="9.7109375" style="159" bestFit="1" customWidth="1"/>
    <col min="15880" max="16112" width="9.140625" style="159"/>
    <col min="16113" max="16113" width="26" style="159" customWidth="1"/>
    <col min="16114" max="16114" width="17.140625" style="159" customWidth="1"/>
    <col min="16115" max="16115" width="47.42578125" style="159" customWidth="1"/>
    <col min="16116" max="16116" width="15.5703125" style="159" customWidth="1"/>
    <col min="16117" max="16117" width="12.7109375" style="159" customWidth="1"/>
    <col min="16118" max="16128" width="9.140625" style="159"/>
    <col min="16129" max="16129" width="26.140625" style="159" customWidth="1"/>
    <col min="16130" max="16130" width="35.28515625" style="159" customWidth="1"/>
    <col min="16131" max="16131" width="16.7109375" style="159" customWidth="1"/>
    <col min="16132" max="16132" width="13.42578125" style="159" customWidth="1"/>
    <col min="16133" max="16134" width="0" style="159" hidden="1" customWidth="1"/>
    <col min="16135" max="16135" width="9.7109375" style="159" bestFit="1" customWidth="1"/>
    <col min="16136" max="16368" width="9.140625" style="159"/>
    <col min="16369" max="16369" width="26" style="159" customWidth="1"/>
    <col min="16370" max="16370" width="17.140625" style="159" customWidth="1"/>
    <col min="16371" max="16371" width="47.42578125" style="159" customWidth="1"/>
    <col min="16372" max="16372" width="15.5703125" style="159" customWidth="1"/>
    <col min="16373" max="16373" width="12.7109375" style="159" customWidth="1"/>
    <col min="16374" max="16384" width="9.140625" style="159"/>
  </cols>
  <sheetData>
    <row r="1" spans="1:13" x14ac:dyDescent="0.2">
      <c r="C1" s="363" t="s">
        <v>199</v>
      </c>
      <c r="D1" s="363"/>
      <c r="E1" s="363"/>
      <c r="F1" s="363"/>
    </row>
    <row r="2" spans="1:13" ht="48.75" customHeight="1" x14ac:dyDescent="0.2">
      <c r="B2" s="364" t="s">
        <v>345</v>
      </c>
      <c r="C2" s="364"/>
      <c r="D2" s="364"/>
      <c r="E2" s="160"/>
      <c r="F2" s="160"/>
      <c r="G2" s="160"/>
      <c r="H2" s="160"/>
      <c r="I2" s="160"/>
      <c r="J2" s="160"/>
      <c r="K2" s="160"/>
      <c r="L2" s="160"/>
      <c r="M2" s="160"/>
    </row>
    <row r="4" spans="1:13" s="162" customFormat="1" ht="18" hidden="1" customHeight="1" x14ac:dyDescent="0.2">
      <c r="A4" s="161"/>
      <c r="C4" s="363" t="s">
        <v>200</v>
      </c>
      <c r="D4" s="363"/>
      <c r="E4" s="363"/>
      <c r="F4" s="363"/>
    </row>
    <row r="5" spans="1:13" s="162" customFormat="1" ht="34.5" hidden="1" customHeight="1" x14ac:dyDescent="0.2">
      <c r="A5" s="161"/>
      <c r="B5" s="343" t="s">
        <v>201</v>
      </c>
      <c r="C5" s="343"/>
      <c r="D5" s="343"/>
      <c r="E5" s="343"/>
      <c r="F5" s="343"/>
      <c r="G5" s="153"/>
      <c r="H5" s="153"/>
      <c r="I5" s="153"/>
      <c r="J5" s="153"/>
      <c r="K5" s="153"/>
      <c r="L5" s="153"/>
      <c r="M5" s="153"/>
    </row>
    <row r="6" spans="1:13" s="163" customFormat="1" ht="48" customHeight="1" x14ac:dyDescent="0.2">
      <c r="A6" s="365" t="s">
        <v>346</v>
      </c>
      <c r="B6" s="365"/>
      <c r="C6" s="365"/>
      <c r="D6" s="365"/>
      <c r="E6" s="365"/>
      <c r="F6" s="365"/>
    </row>
    <row r="7" spans="1:13" s="163" customFormat="1" x14ac:dyDescent="0.2">
      <c r="A7" s="164"/>
      <c r="D7" s="372" t="s">
        <v>7</v>
      </c>
    </row>
    <row r="8" spans="1:13" s="162" customFormat="1" ht="32.25" customHeight="1" x14ac:dyDescent="0.2">
      <c r="A8" s="165" t="s">
        <v>202</v>
      </c>
      <c r="B8" s="362" t="s">
        <v>203</v>
      </c>
      <c r="C8" s="362"/>
      <c r="D8" s="190" t="s">
        <v>316</v>
      </c>
      <c r="E8" s="165" t="s">
        <v>204</v>
      </c>
      <c r="F8" s="165" t="s">
        <v>205</v>
      </c>
    </row>
    <row r="9" spans="1:13" ht="31.5" customHeight="1" x14ac:dyDescent="0.2">
      <c r="A9" s="166" t="s">
        <v>206</v>
      </c>
      <c r="B9" s="360" t="s">
        <v>207</v>
      </c>
      <c r="C9" s="360"/>
      <c r="D9" s="167">
        <f>D10+D14</f>
        <v>711.24399999999969</v>
      </c>
      <c r="E9" s="167">
        <f>E10+E14</f>
        <v>335.64699999999999</v>
      </c>
      <c r="F9" s="167" t="e">
        <f>F10+F14</f>
        <v>#REF!</v>
      </c>
    </row>
    <row r="10" spans="1:13" s="163" customFormat="1" ht="22.5" customHeight="1" x14ac:dyDescent="0.2">
      <c r="A10" s="166" t="s">
        <v>208</v>
      </c>
      <c r="B10" s="360" t="s">
        <v>209</v>
      </c>
      <c r="C10" s="360"/>
      <c r="D10" s="167">
        <f t="shared" ref="D10:F12" si="0">D11</f>
        <v>-3746.9290000000001</v>
      </c>
      <c r="E10" s="167">
        <f t="shared" si="0"/>
        <v>109.834</v>
      </c>
      <c r="F10" s="167" t="e">
        <f t="shared" si="0"/>
        <v>#REF!</v>
      </c>
      <c r="G10" s="168"/>
    </row>
    <row r="11" spans="1:13" s="163" customFormat="1" ht="19.5" customHeight="1" x14ac:dyDescent="0.2">
      <c r="A11" s="166" t="s">
        <v>210</v>
      </c>
      <c r="B11" s="360" t="s">
        <v>211</v>
      </c>
      <c r="C11" s="360"/>
      <c r="D11" s="167">
        <f t="shared" si="0"/>
        <v>-3746.9290000000001</v>
      </c>
      <c r="E11" s="167">
        <f t="shared" si="0"/>
        <v>109.834</v>
      </c>
      <c r="F11" s="167" t="e">
        <f t="shared" si="0"/>
        <v>#REF!</v>
      </c>
      <c r="G11" s="168"/>
    </row>
    <row r="12" spans="1:13" s="163" customFormat="1" ht="28.5" customHeight="1" x14ac:dyDescent="0.2">
      <c r="A12" s="166" t="s">
        <v>212</v>
      </c>
      <c r="B12" s="360" t="s">
        <v>213</v>
      </c>
      <c r="C12" s="360"/>
      <c r="D12" s="167">
        <f t="shared" si="0"/>
        <v>-3746.9290000000001</v>
      </c>
      <c r="E12" s="167">
        <f t="shared" si="0"/>
        <v>109.834</v>
      </c>
      <c r="F12" s="167" t="e">
        <f t="shared" si="0"/>
        <v>#REF!</v>
      </c>
      <c r="G12" s="168"/>
    </row>
    <row r="13" spans="1:13" s="163" customFormat="1" ht="29.25" customHeight="1" x14ac:dyDescent="0.2">
      <c r="A13" s="166" t="s">
        <v>214</v>
      </c>
      <c r="B13" s="360" t="s">
        <v>215</v>
      </c>
      <c r="C13" s="360"/>
      <c r="D13" s="167">
        <f>-'Приложение 1'!H57</f>
        <v>-3746.9290000000001</v>
      </c>
      <c r="E13" s="167">
        <v>109.834</v>
      </c>
      <c r="F13" s="167" t="e">
        <f>-#REF!</f>
        <v>#REF!</v>
      </c>
      <c r="G13" s="168"/>
    </row>
    <row r="14" spans="1:13" s="163" customFormat="1" ht="23.25" customHeight="1" x14ac:dyDescent="0.2">
      <c r="A14" s="166" t="s">
        <v>216</v>
      </c>
      <c r="B14" s="360" t="s">
        <v>217</v>
      </c>
      <c r="C14" s="360"/>
      <c r="D14" s="167">
        <f t="shared" ref="D14:F16" si="1">D15</f>
        <v>4458.1729999999998</v>
      </c>
      <c r="E14" s="167">
        <f t="shared" si="1"/>
        <v>225.81299999999999</v>
      </c>
      <c r="F14" s="167" t="e">
        <f t="shared" si="1"/>
        <v>#REF!</v>
      </c>
      <c r="G14" s="168"/>
    </row>
    <row r="15" spans="1:13" s="163" customFormat="1" ht="19.5" customHeight="1" x14ac:dyDescent="0.2">
      <c r="A15" s="166" t="s">
        <v>218</v>
      </c>
      <c r="B15" s="360" t="s">
        <v>219</v>
      </c>
      <c r="C15" s="360"/>
      <c r="D15" s="167">
        <f t="shared" si="1"/>
        <v>4458.1729999999998</v>
      </c>
      <c r="E15" s="167">
        <f t="shared" si="1"/>
        <v>225.81299999999999</v>
      </c>
      <c r="F15" s="167" t="e">
        <f t="shared" si="1"/>
        <v>#REF!</v>
      </c>
      <c r="G15" s="168"/>
    </row>
    <row r="16" spans="1:13" s="163" customFormat="1" ht="30.75" customHeight="1" x14ac:dyDescent="0.2">
      <c r="A16" s="166" t="s">
        <v>220</v>
      </c>
      <c r="B16" s="360" t="s">
        <v>221</v>
      </c>
      <c r="C16" s="360"/>
      <c r="D16" s="167">
        <f t="shared" si="1"/>
        <v>4458.1729999999998</v>
      </c>
      <c r="E16" s="167">
        <f t="shared" si="1"/>
        <v>225.81299999999999</v>
      </c>
      <c r="F16" s="167" t="e">
        <f t="shared" si="1"/>
        <v>#REF!</v>
      </c>
      <c r="G16" s="168"/>
    </row>
    <row r="17" spans="1:7" s="163" customFormat="1" ht="31.5" customHeight="1" x14ac:dyDescent="0.2">
      <c r="A17" s="166" t="s">
        <v>222</v>
      </c>
      <c r="B17" s="360" t="s">
        <v>223</v>
      </c>
      <c r="C17" s="360"/>
      <c r="D17" s="167">
        <f>'Приложение 2'!M9</f>
        <v>4458.1729999999998</v>
      </c>
      <c r="E17" s="167">
        <v>225.81299999999999</v>
      </c>
      <c r="F17" s="167" t="e">
        <f>#REF!</f>
        <v>#REF!</v>
      </c>
      <c r="G17" s="168"/>
    </row>
    <row r="18" spans="1:7" s="171" customFormat="1" ht="42" customHeight="1" x14ac:dyDescent="0.2">
      <c r="A18" s="169"/>
      <c r="B18" s="361" t="s">
        <v>224</v>
      </c>
      <c r="C18" s="361"/>
      <c r="D18" s="170">
        <f>D9</f>
        <v>711.24399999999969</v>
      </c>
      <c r="E18" s="170">
        <f>E9</f>
        <v>335.64699999999999</v>
      </c>
      <c r="F18" s="170" t="e">
        <f>F9</f>
        <v>#REF!</v>
      </c>
      <c r="G18" s="168"/>
    </row>
    <row r="20" spans="1:7" x14ac:dyDescent="0.2">
      <c r="D20" s="172"/>
    </row>
    <row r="21" spans="1:7" x14ac:dyDescent="0.2">
      <c r="D21" s="172"/>
    </row>
    <row r="22" spans="1:7" x14ac:dyDescent="0.2">
      <c r="D22" s="172"/>
    </row>
    <row r="24" spans="1:7" x14ac:dyDescent="0.2">
      <c r="C24" s="173"/>
      <c r="D24" s="173"/>
    </row>
    <row r="28" spans="1:7" x14ac:dyDescent="0.2">
      <c r="C28" s="174"/>
      <c r="D28" s="174"/>
    </row>
  </sheetData>
  <mergeCells count="16">
    <mergeCell ref="B8:C8"/>
    <mergeCell ref="C1:F1"/>
    <mergeCell ref="B2:D2"/>
    <mergeCell ref="C4:F4"/>
    <mergeCell ref="B5:F5"/>
    <mergeCell ref="A6:F6"/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B14:C14"/>
  </mergeCells>
  <pageMargins left="0.55118110236220474" right="0.27559055118110237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Приложение 33</vt:lpstr>
      <vt:lpstr>Приложение 4</vt:lpstr>
      <vt:lpstr>'Приложение 1'!Заголовки_для_печати</vt:lpstr>
      <vt:lpstr>'Приложение 3'!Заголовки_для_печати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Admin</cp:lastModifiedBy>
  <cp:lastPrinted>2019-03-31T09:28:51Z</cp:lastPrinted>
  <dcterms:created xsi:type="dcterms:W3CDTF">2018-03-22T13:53:39Z</dcterms:created>
  <dcterms:modified xsi:type="dcterms:W3CDTF">2024-04-18T08:57:44Z</dcterms:modified>
</cp:coreProperties>
</file>